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0" yWindow="705" windowWidth="10200" windowHeight="8580" tabRatio="816" activeTab="1"/>
  </bookViews>
  <sheets>
    <sheet name="ITK" sheetId="1" r:id="rId1"/>
    <sheet name="I sluzba" sheetId="2" r:id="rId2"/>
    <sheet name="II služba" sheetId="3" r:id="rId3"/>
    <sheet name="III služba" sheetId="4" r:id="rId4"/>
    <sheet name="IV služba" sheetId="5" r:id="rId5"/>
    <sheet name="VI služba" sheetId="6" r:id="rId6"/>
  </sheets>
  <definedNames/>
  <calcPr fullCalcOnLoad="1"/>
</workbook>
</file>

<file path=xl/sharedStrings.xml><?xml version="1.0" encoding="utf-8"?>
<sst xmlns="http://schemas.openxmlformats.org/spreadsheetml/2006/main" count="283" uniqueCount="95">
  <si>
    <t>Strani fond</t>
  </si>
  <si>
    <t>Ukupno:</t>
  </si>
  <si>
    <t>Usluge:</t>
  </si>
  <si>
    <t>Proizvodi:</t>
  </si>
  <si>
    <t>Naziv odeljenja</t>
  </si>
  <si>
    <t>Institut za transfuziju krvi Srbije</t>
  </si>
  <si>
    <t>Svega:</t>
  </si>
  <si>
    <t>12 Služba za laboratorijsku i drugu dijagnostiku</t>
  </si>
  <si>
    <t>13 Služba za kliničku transfuziologiju, terapijske usluge i distribuciju krvi i produkata od krvi</t>
  </si>
  <si>
    <t>14 Služba za obezbeđenje i kontrolu kvaliteta</t>
  </si>
  <si>
    <t>ovde sam uracunala  I liss. Je l to ok?!!!DA!</t>
  </si>
  <si>
    <t>16 Služba za tehničke i druge slične poslove</t>
  </si>
  <si>
    <t>1 Institut</t>
  </si>
  <si>
    <t xml:space="preserve"> 111 Odeljenje za prikupljanje krvi i komponenata krvi </t>
  </si>
  <si>
    <t xml:space="preserve"> 1111 Odsek za prikupljanje krvi</t>
  </si>
  <si>
    <t>112 Odeljenje za ispitivanje i kontrolu krvi davalaca</t>
  </si>
  <si>
    <t xml:space="preserve">  113 Odeljenje za pripremu komponenata krvi</t>
  </si>
  <si>
    <t>114 Odeljenje za frakcionisanje plazme</t>
  </si>
  <si>
    <t>115 Odeljenje za proizvodnju dijagnostičkih medicinskih sredstava "in vitro"</t>
  </si>
  <si>
    <t>131 Odeljenje za pretransfuziona ispitivnja, distribuciju krvi i produkata od krvi i hemovigilancu</t>
  </si>
  <si>
    <t>132 Odeljenje za klinicku transfuziologiju</t>
  </si>
  <si>
    <t>161 Odeljenje za poslove bezbednosti i zdravlja na radu, ekologije i higijene</t>
  </si>
  <si>
    <t>125 Prijemno Odeljenje za laboratorijsku i drugu dijagnostiku</t>
  </si>
  <si>
    <t>Termicki obradjen medicinski otpad (sve kategorije otpada)</t>
  </si>
  <si>
    <t>Indeks</t>
  </si>
  <si>
    <t>plan</t>
  </si>
  <si>
    <t>pl</t>
  </si>
  <si>
    <t>16 Služba</t>
  </si>
  <si>
    <t xml:space="preserve"> 11 Služba za prikupljanje krvi, testiranje, proizvodnju produkata od krvi i dijagnostičkih sredstava</t>
  </si>
  <si>
    <t>Milica Jednak</t>
  </si>
  <si>
    <t>122 Odeljenje za ispitivanje poremećaja hemostaze sa Registrom urođenih koagulopatija</t>
  </si>
  <si>
    <t>Služba za obezbeđenje i kontrolu kvaliteta</t>
  </si>
  <si>
    <t>Naziv službe</t>
  </si>
  <si>
    <t>Ukupno</t>
  </si>
  <si>
    <t>Index</t>
  </si>
  <si>
    <t>1313 Odsek za hemovigilancu</t>
  </si>
  <si>
    <t>124 Odeljenje za biohemijska ispitivanja</t>
  </si>
  <si>
    <t>1240 Odeljenje za imunohemijska ispitivanja</t>
  </si>
  <si>
    <t>Prilog 7</t>
  </si>
  <si>
    <t>Prilog 8</t>
  </si>
  <si>
    <t>1112 Odeljenje za donorske afereze</t>
  </si>
  <si>
    <t>1114 Odsek za plazmafereze</t>
  </si>
  <si>
    <t>123 Odsek za imunohematolosko testiranje davalaca krvi</t>
  </si>
  <si>
    <t>122 Odsek za testiranje markera transfuzijom prenosivih bolesti</t>
  </si>
  <si>
    <t>1210 Odsek za hitne krvne grupe</t>
  </si>
  <si>
    <t>11 Služba</t>
  </si>
  <si>
    <t>123 Odeljenje za tipizaciju tkiva</t>
  </si>
  <si>
    <t>1231 Odsek za serolosku tipizaciju HLA</t>
  </si>
  <si>
    <t>1232 Odsek za molekularnu tipizaciju HLA</t>
  </si>
  <si>
    <t>12 Služba</t>
  </si>
  <si>
    <t>13 Služba</t>
  </si>
  <si>
    <t>14 Služba</t>
  </si>
  <si>
    <t>5 (4:2x100)</t>
  </si>
  <si>
    <t>6 (4:3x100)</t>
  </si>
  <si>
    <t>Svega</t>
  </si>
  <si>
    <t>Odsek za plan i analizu</t>
  </si>
  <si>
    <t>Interno</t>
  </si>
  <si>
    <t xml:space="preserve"> </t>
  </si>
  <si>
    <t>Plan                                      I -IX 2015.</t>
  </si>
  <si>
    <r>
      <t>Ostvareno
 I - IX</t>
    </r>
    <r>
      <rPr>
        <i/>
        <sz val="9"/>
        <rFont val="Arial"/>
        <family val="2"/>
      </rPr>
      <t xml:space="preserve"> </t>
    </r>
    <r>
      <rPr>
        <sz val="9"/>
        <rFont val="Arial"/>
        <family val="2"/>
      </rPr>
      <t>2014.</t>
    </r>
  </si>
  <si>
    <r>
      <t>Ostvareno
 I - IX</t>
    </r>
    <r>
      <rPr>
        <i/>
        <sz val="9"/>
        <rFont val="Arial"/>
        <family val="2"/>
      </rPr>
      <t xml:space="preserve"> </t>
    </r>
    <r>
      <rPr>
        <sz val="9"/>
        <rFont val="Arial"/>
        <family val="2"/>
      </rPr>
      <t>2015.</t>
    </r>
  </si>
  <si>
    <t>iz izv I-IX 2014</t>
  </si>
  <si>
    <t>Tabelu izradio/la:</t>
  </si>
  <si>
    <t xml:space="preserve">Tabelu izradio/la: </t>
  </si>
  <si>
    <t>4(3/2x100)</t>
  </si>
  <si>
    <t>RFZO (usluge, krv)</t>
  </si>
  <si>
    <t>Licni zahtev</t>
  </si>
  <si>
    <t>6(3+4+5)</t>
  </si>
  <si>
    <t>8(6+7)</t>
  </si>
  <si>
    <t>9(8/2x100)</t>
  </si>
  <si>
    <t>RFZO
 (usluge, krv)</t>
  </si>
  <si>
    <t>Zdr.ustanove (usluge, krv, stabilni)</t>
  </si>
  <si>
    <t>Licni 
zahtev</t>
  </si>
  <si>
    <t>RFZO
(usluge,proizvodi, krv)</t>
  </si>
  <si>
    <t>RFZO 
(usluge, krv)</t>
  </si>
  <si>
    <t>Odsek za molekularna testiranja</t>
  </si>
  <si>
    <t>Zdr.ustanove (po ceni na licni zahtev)</t>
  </si>
  <si>
    <t>Odeljenje za kontrolu kvaliteta</t>
  </si>
  <si>
    <t>Odsek za mikrobioloska ispitivanja</t>
  </si>
  <si>
    <t>Odsek za fizicko-henijska ispitivanja</t>
  </si>
  <si>
    <t xml:space="preserve">Odeljenje za obezbedjenje kvaliteta i 
upravljanje integrisanim sistemom menadzmenta </t>
  </si>
  <si>
    <t>8(3+4+5+6+7)</t>
  </si>
  <si>
    <t>10(8+9)</t>
  </si>
  <si>
    <t>11(10/2x100)</t>
  </si>
  <si>
    <t>121 Odeljenje za prenatalna molekularna testiranja i hitne krvne grupe</t>
  </si>
  <si>
    <t>kg</t>
  </si>
  <si>
    <t>Plan fizičkog obima rada Instituta za transfuziju krvi Srbije za 2018. god.</t>
  </si>
  <si>
    <t>Plan za 2018.</t>
  </si>
  <si>
    <t>Plan fizičkog obima rada u Službi za prikupljanje krvi, testiranje, proizvodnju produkata od krvi i dijagnostičkih sredstava 
za 2018. god.</t>
  </si>
  <si>
    <t>Plan fizičkog obima rada u Službi za laboratorijsku i drugu dijagnostiku za 2018. god.</t>
  </si>
  <si>
    <t>Plan fizičkog obima rada u Službi za kliničku transfuziologiju, terapijske usluge i distribuciju krvi i produkata od krvi za 2018. god.</t>
  </si>
  <si>
    <t>Plan fizičkog obima rada u Službi za obezbeđenje i kontrolu kvaliteta za 2018. god.</t>
  </si>
  <si>
    <t>Procena ostvarenja
 I-XII 2017.</t>
  </si>
  <si>
    <t>Plan fizičkog obima rada u Službi za tehničke i druge slične poslove za 2018. god.</t>
  </si>
  <si>
    <t>Datum: 08.01.2018.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</si>
</sst>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D_i_n_._-;\-* #,##0.00\ _D_i_n_._-;_-* &quot;-&quot;??\ _D_i_n_._-;_-@_-"/>
    <numFmt numFmtId="165" formatCode="#,##0.00000000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4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61">
    <xf numFmtId="0" fontId="0" fillId="0" borderId="1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2" applyNumberFormat="0" applyAlignment="0" applyProtection="0"/>
    <xf numFmtId="0" fontId="22" fillId="21" borderId="3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8" fillId="7" borderId="2" applyNumberFormat="0" applyAlignment="0" applyProtection="0"/>
    <xf numFmtId="0" fontId="21" fillId="0" borderId="7" applyNumberFormat="0" applyFill="0" applyAlignment="0" applyProtection="0"/>
    <xf numFmtId="0" fontId="17" fillId="22" borderId="0" applyNumberFormat="0" applyBorder="0" applyAlignment="0" applyProtection="0"/>
    <xf numFmtId="0" fontId="0" fillId="23" borderId="8" applyNumberFormat="0" applyFont="0" applyAlignment="0" applyProtection="0"/>
    <xf numFmtId="0" fontId="19" fillId="20" borderId="9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3" fillId="0" borderId="0" applyNumberFormat="0" applyFill="0" applyBorder="0" applyAlignment="0" applyProtection="0"/>
  </cellStyleXfs>
  <cellXfs count="156">
    <xf numFmtId="0" fontId="0" fillId="0" borderId="1" xfId="0" applyAlignment="1">
      <alignment vertical="center"/>
    </xf>
    <xf numFmtId="4" fontId="0" fillId="0" borderId="0" xfId="0" applyNumberForma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" fontId="6" fillId="0" borderId="1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4" fontId="3" fillId="0" borderId="0" xfId="0" applyNumberFormat="1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3" fontId="0" fillId="0" borderId="0" xfId="0" applyNumberFormat="1" applyFill="1" applyBorder="1" applyAlignment="1">
      <alignment horizontal="center" vertical="center" wrapText="1"/>
    </xf>
    <xf numFmtId="4" fontId="6" fillId="0" borderId="1" xfId="42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 wrapText="1"/>
    </xf>
    <xf numFmtId="0" fontId="6" fillId="0" borderId="1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11" xfId="0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/>
    </xf>
    <xf numFmtId="0" fontId="6" fillId="0" borderId="1" xfId="0" applyFont="1" applyFill="1" applyAlignment="1">
      <alignment horizontal="center"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9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right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3" fontId="6" fillId="0" borderId="1" xfId="42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right" vertical="center" wrapText="1"/>
    </xf>
    <xf numFmtId="4" fontId="0" fillId="0" borderId="0" xfId="0" applyNumberForma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vertical="center"/>
    </xf>
    <xf numFmtId="4" fontId="9" fillId="0" borderId="1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4" fontId="0" fillId="0" borderId="0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" fontId="6" fillId="0" borderId="1" xfId="0" applyNumberFormat="1" applyFont="1" applyFill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164" fontId="0" fillId="0" borderId="0" xfId="42" applyFont="1" applyFill="1" applyBorder="1" applyAlignment="1">
      <alignment horizontal="center" vertical="center" wrapText="1"/>
    </xf>
    <xf numFmtId="164" fontId="0" fillId="0" borderId="0" xfId="42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 wrapText="1"/>
    </xf>
    <xf numFmtId="4" fontId="6" fillId="0" borderId="1" xfId="0" applyNumberFormat="1" applyFont="1" applyFill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3" fillId="0" borderId="0" xfId="42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Alignment="1">
      <alignment horizontal="right" vertical="center" wrapText="1"/>
    </xf>
    <xf numFmtId="164" fontId="3" fillId="0" borderId="0" xfId="42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4" fontId="6" fillId="0" borderId="13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vertical="center"/>
    </xf>
    <xf numFmtId="4" fontId="6" fillId="0" borderId="1" xfId="0" applyNumberFormat="1" applyFont="1" applyFill="1" applyAlignment="1">
      <alignment horizontal="right" vertical="center"/>
    </xf>
    <xf numFmtId="3" fontId="0" fillId="0" borderId="0" xfId="0" applyNumberForma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38100</xdr:rowOff>
    </xdr:from>
    <xdr:to>
      <xdr:col>1</xdr:col>
      <xdr:colOff>19050</xdr:colOff>
      <xdr:row>2</xdr:row>
      <xdr:rowOff>114300</xdr:rowOff>
    </xdr:to>
    <xdr:pic>
      <xdr:nvPicPr>
        <xdr:cNvPr id="1" name="Picture 2" descr="znak itk bez okvi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00025"/>
          <a:ext cx="1714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</xdr:rowOff>
    </xdr:from>
    <xdr:to>
      <xdr:col>1</xdr:col>
      <xdr:colOff>0</xdr:colOff>
      <xdr:row>2</xdr:row>
      <xdr:rowOff>9525</xdr:rowOff>
    </xdr:to>
    <xdr:pic>
      <xdr:nvPicPr>
        <xdr:cNvPr id="1" name="Picture 1" descr="znak itk bez okvi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"/>
          <a:ext cx="2190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19050</xdr:rowOff>
    </xdr:from>
    <xdr:to>
      <xdr:col>0</xdr:col>
      <xdr:colOff>285750</xdr:colOff>
      <xdr:row>3</xdr:row>
      <xdr:rowOff>38100</xdr:rowOff>
    </xdr:to>
    <xdr:pic>
      <xdr:nvPicPr>
        <xdr:cNvPr id="1" name="Picture 1" descr="znak itk bez okvi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80975"/>
          <a:ext cx="2190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0</xdr:rowOff>
    </xdr:from>
    <xdr:to>
      <xdr:col>0</xdr:col>
      <xdr:colOff>314325</xdr:colOff>
      <xdr:row>2</xdr:row>
      <xdr:rowOff>123825</xdr:rowOff>
    </xdr:to>
    <xdr:pic>
      <xdr:nvPicPr>
        <xdr:cNvPr id="1" name="Picture 1" descr="znak itk bez okvi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152400</xdr:rowOff>
    </xdr:from>
    <xdr:to>
      <xdr:col>0</xdr:col>
      <xdr:colOff>361950</xdr:colOff>
      <xdr:row>3</xdr:row>
      <xdr:rowOff>9525</xdr:rowOff>
    </xdr:to>
    <xdr:pic>
      <xdr:nvPicPr>
        <xdr:cNvPr id="1" name="Picture 1" descr="znak itk bez okvi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2400"/>
          <a:ext cx="3238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0</xdr:rowOff>
    </xdr:from>
    <xdr:to>
      <xdr:col>0</xdr:col>
      <xdr:colOff>314325</xdr:colOff>
      <xdr:row>2</xdr:row>
      <xdr:rowOff>123825</xdr:rowOff>
    </xdr:to>
    <xdr:pic>
      <xdr:nvPicPr>
        <xdr:cNvPr id="1" name="Picture 1" descr="znak itk bez okvi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6192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W40"/>
  <sheetViews>
    <sheetView zoomScalePageLayoutView="0" workbookViewId="0" topLeftCell="A1">
      <selection activeCell="N11" sqref="N11"/>
    </sheetView>
  </sheetViews>
  <sheetFormatPr defaultColWidth="9.140625" defaultRowHeight="12.75"/>
  <cols>
    <col min="1" max="1" width="4.28125" style="3" customWidth="1"/>
    <col min="2" max="2" width="25.7109375" style="3" customWidth="1"/>
    <col min="3" max="3" width="5.140625" style="3" customWidth="1"/>
    <col min="4" max="4" width="9.7109375" style="3" customWidth="1"/>
    <col min="5" max="5" width="14.57421875" style="3" customWidth="1"/>
    <col min="6" max="7" width="13.140625" style="3" customWidth="1"/>
    <col min="8" max="8" width="10.00390625" style="3" customWidth="1"/>
    <col min="9" max="9" width="12.00390625" style="3" customWidth="1"/>
    <col min="10" max="10" width="12.421875" style="3" customWidth="1"/>
    <col min="11" max="12" width="13.421875" style="3" customWidth="1"/>
    <col min="13" max="13" width="14.7109375" style="3" customWidth="1"/>
    <col min="14" max="14" width="8.8515625" style="3" customWidth="1"/>
    <col min="15" max="17" width="15.7109375" style="3" hidden="1" customWidth="1"/>
    <col min="18" max="19" width="0" style="3" hidden="1" customWidth="1"/>
    <col min="20" max="20" width="14.8515625" style="3" hidden="1" customWidth="1"/>
    <col min="21" max="21" width="13.140625" style="6" hidden="1" customWidth="1"/>
    <col min="22" max="22" width="11.57421875" style="3" hidden="1" customWidth="1"/>
    <col min="23" max="23" width="16.140625" style="3" customWidth="1"/>
    <col min="24" max="16384" width="9.140625" style="3" customWidth="1"/>
  </cols>
  <sheetData>
    <row r="1" spans="1:2" ht="12.75">
      <c r="A1" s="5"/>
      <c r="B1" s="5"/>
    </row>
    <row r="2" spans="1:23" ht="12.75">
      <c r="A2" s="5"/>
      <c r="B2" s="5" t="s">
        <v>5</v>
      </c>
      <c r="W2" s="30"/>
    </row>
    <row r="3" spans="1:19" ht="12.75">
      <c r="A3" s="5"/>
      <c r="B3" s="5" t="s">
        <v>55</v>
      </c>
      <c r="S3" s="36" t="s">
        <v>38</v>
      </c>
    </row>
    <row r="4" spans="1:2" ht="12.75">
      <c r="A4" s="5"/>
      <c r="B4" s="5"/>
    </row>
    <row r="5" spans="1:23" ht="18" customHeight="1">
      <c r="A5" s="3" t="s">
        <v>57</v>
      </c>
      <c r="B5" s="101" t="s">
        <v>86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5"/>
      <c r="U5" s="21"/>
      <c r="V5" s="52"/>
      <c r="W5" s="52"/>
    </row>
    <row r="6" spans="2:23" ht="12.75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21"/>
      <c r="V6" s="52"/>
      <c r="W6" s="52"/>
    </row>
    <row r="7" spans="2:23" ht="27" customHeight="1">
      <c r="B7" s="52"/>
      <c r="C7" s="52"/>
      <c r="D7" s="52"/>
      <c r="E7" s="21"/>
      <c r="F7" s="52"/>
      <c r="G7" s="1"/>
      <c r="H7" s="52"/>
      <c r="I7" s="52"/>
      <c r="J7" s="52"/>
      <c r="K7" s="52"/>
      <c r="L7" s="52"/>
      <c r="M7" s="52"/>
      <c r="N7" s="52"/>
      <c r="O7" s="52"/>
      <c r="P7" s="13"/>
      <c r="Q7" s="13"/>
      <c r="R7" s="52"/>
      <c r="S7" s="52"/>
      <c r="T7" s="52"/>
      <c r="U7" s="21"/>
      <c r="V7" s="52"/>
      <c r="W7" s="52"/>
    </row>
    <row r="8" spans="2:23" ht="12.75"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21"/>
      <c r="V8" s="52"/>
      <c r="W8" s="52"/>
    </row>
    <row r="9" spans="2:23" ht="36.75" customHeight="1">
      <c r="B9" s="105" t="s">
        <v>32</v>
      </c>
      <c r="C9" s="106"/>
      <c r="D9" s="107"/>
      <c r="E9" s="98" t="s">
        <v>92</v>
      </c>
      <c r="F9" s="96" t="s">
        <v>87</v>
      </c>
      <c r="G9" s="97"/>
      <c r="H9" s="97"/>
      <c r="I9" s="97"/>
      <c r="J9" s="97"/>
      <c r="K9" s="97"/>
      <c r="L9" s="97"/>
      <c r="M9" s="91"/>
      <c r="N9" s="98" t="s">
        <v>34</v>
      </c>
      <c r="O9" s="14" t="s">
        <v>58</v>
      </c>
      <c r="P9" s="62" t="s">
        <v>59</v>
      </c>
      <c r="Q9" s="62" t="s">
        <v>60</v>
      </c>
      <c r="R9" s="103" t="s">
        <v>24</v>
      </c>
      <c r="S9" s="103"/>
      <c r="T9" s="15"/>
      <c r="U9" s="21"/>
      <c r="V9" s="52"/>
      <c r="W9" s="52"/>
    </row>
    <row r="10" spans="2:23" ht="35.25" customHeight="1">
      <c r="B10" s="108"/>
      <c r="C10" s="94"/>
      <c r="D10" s="95"/>
      <c r="E10" s="99"/>
      <c r="F10" s="59" t="s">
        <v>70</v>
      </c>
      <c r="G10" s="59" t="s">
        <v>71</v>
      </c>
      <c r="H10" s="59" t="s">
        <v>76</v>
      </c>
      <c r="I10" s="59" t="s">
        <v>0</v>
      </c>
      <c r="J10" s="53" t="s">
        <v>66</v>
      </c>
      <c r="K10" s="53" t="s">
        <v>33</v>
      </c>
      <c r="L10" s="53" t="s">
        <v>56</v>
      </c>
      <c r="M10" s="53" t="s">
        <v>54</v>
      </c>
      <c r="N10" s="100"/>
      <c r="O10" s="28">
        <v>2</v>
      </c>
      <c r="P10" s="29">
        <v>3</v>
      </c>
      <c r="Q10" s="59">
        <v>4</v>
      </c>
      <c r="R10" s="59" t="s">
        <v>52</v>
      </c>
      <c r="S10" s="59" t="s">
        <v>53</v>
      </c>
      <c r="T10" s="52"/>
      <c r="U10" s="21" t="s">
        <v>25</v>
      </c>
      <c r="V10" s="52"/>
      <c r="W10" s="52"/>
    </row>
    <row r="11" spans="2:23" s="10" customFormat="1" ht="12.75" customHeight="1">
      <c r="B11" s="104">
        <v>1</v>
      </c>
      <c r="C11" s="104"/>
      <c r="D11" s="104"/>
      <c r="E11" s="59">
        <v>2</v>
      </c>
      <c r="F11" s="53">
        <v>3</v>
      </c>
      <c r="G11" s="59">
        <v>4</v>
      </c>
      <c r="H11" s="53">
        <v>5</v>
      </c>
      <c r="I11" s="59">
        <v>6</v>
      </c>
      <c r="J11" s="53">
        <v>7</v>
      </c>
      <c r="K11" s="59" t="s">
        <v>81</v>
      </c>
      <c r="L11" s="53">
        <v>9</v>
      </c>
      <c r="M11" s="59" t="s">
        <v>82</v>
      </c>
      <c r="N11" s="53" t="s">
        <v>83</v>
      </c>
      <c r="O11" s="53"/>
      <c r="P11" s="29"/>
      <c r="Q11" s="59"/>
      <c r="R11" s="59"/>
      <c r="S11" s="59"/>
      <c r="T11" s="32"/>
      <c r="U11" s="21"/>
      <c r="V11" s="32"/>
      <c r="W11" s="32"/>
    </row>
    <row r="12" spans="2:23" ht="21.75" customHeight="1">
      <c r="B12" s="102" t="s">
        <v>28</v>
      </c>
      <c r="C12" s="102"/>
      <c r="D12" s="37" t="s">
        <v>3</v>
      </c>
      <c r="E12" s="51">
        <f>'I sluzba'!E28*1</f>
        <v>845744240.78</v>
      </c>
      <c r="F12" s="51">
        <f>'I sluzba'!F28*1</f>
        <v>0</v>
      </c>
      <c r="G12" s="51">
        <f>'I sluzba'!G28*1</f>
        <v>683090912</v>
      </c>
      <c r="H12" s="51"/>
      <c r="I12" s="51"/>
      <c r="J12" s="51">
        <f>'I sluzba'!H28*1</f>
        <v>0</v>
      </c>
      <c r="K12" s="51">
        <f>F12+G12+H12+I12+J12</f>
        <v>683090912</v>
      </c>
      <c r="L12" s="51">
        <f>'I sluzba'!J28*1</f>
        <v>627803659.15</v>
      </c>
      <c r="M12" s="51">
        <v>1040596042</v>
      </c>
      <c r="N12" s="39">
        <f>M12/E12*100</f>
        <v>123.03909288702872</v>
      </c>
      <c r="O12" s="4" t="e">
        <f>#REF!*1</f>
        <v>#REF!</v>
      </c>
      <c r="P12" s="4" t="e">
        <f>#REF!*1</f>
        <v>#REF!</v>
      </c>
      <c r="Q12" s="4" t="e">
        <f>#REF!*1</f>
        <v>#REF!</v>
      </c>
      <c r="R12" s="40" t="e">
        <f aca="true" t="shared" si="0" ref="R12:R27">Q12/O12*100</f>
        <v>#REF!</v>
      </c>
      <c r="S12" s="41" t="e">
        <f aca="true" t="shared" si="1" ref="S12:S27">Q12/P12*100</f>
        <v>#REF!</v>
      </c>
      <c r="T12" s="23" t="e">
        <f>O12*1.3333333333</f>
        <v>#REF!</v>
      </c>
      <c r="U12" s="21">
        <v>893610838.3812991</v>
      </c>
      <c r="V12" s="21" t="e">
        <f>T12-U12</f>
        <v>#REF!</v>
      </c>
      <c r="W12" s="1"/>
    </row>
    <row r="13" spans="2:23" ht="21.75" customHeight="1">
      <c r="B13" s="102"/>
      <c r="C13" s="102"/>
      <c r="D13" s="37" t="s">
        <v>2</v>
      </c>
      <c r="E13" s="51">
        <f>'I sluzba'!E29*1</f>
        <v>227384897.53</v>
      </c>
      <c r="F13" s="51">
        <f>'I sluzba'!F29*1</f>
        <v>9535251.4</v>
      </c>
      <c r="G13" s="51">
        <f>'I sluzba'!G29*1</f>
        <v>0</v>
      </c>
      <c r="H13" s="51"/>
      <c r="I13" s="51"/>
      <c r="J13" s="51">
        <f>'I sluzba'!H29*1</f>
        <v>0</v>
      </c>
      <c r="K13" s="51">
        <f aca="true" t="shared" si="2" ref="K13:K27">F13+G13+H13+I13+J13</f>
        <v>9535251.4</v>
      </c>
      <c r="L13" s="51">
        <f>'I sluzba'!J29*1</f>
        <v>0</v>
      </c>
      <c r="M13" s="51">
        <v>279833780.55</v>
      </c>
      <c r="N13" s="39">
        <f aca="true" t="shared" si="3" ref="N13:N27">M13/E13*100</f>
        <v>123.0661242631913</v>
      </c>
      <c r="O13" s="4" t="e">
        <f>#REF!*1</f>
        <v>#REF!</v>
      </c>
      <c r="P13" s="4" t="e">
        <f>#REF!*1</f>
        <v>#REF!</v>
      </c>
      <c r="Q13" s="4" t="e">
        <f>#REF!*1</f>
        <v>#REF!</v>
      </c>
      <c r="R13" s="40" t="e">
        <f t="shared" si="0"/>
        <v>#REF!</v>
      </c>
      <c r="S13" s="41" t="e">
        <f t="shared" si="1"/>
        <v>#REF!</v>
      </c>
      <c r="T13" s="23" t="e">
        <f aca="true" t="shared" si="4" ref="T13:T27">O13*1.3333333333</f>
        <v>#REF!</v>
      </c>
      <c r="U13" s="21">
        <v>280054016.21000004</v>
      </c>
      <c r="V13" s="21" t="e">
        <f aca="true" t="shared" si="5" ref="V13:V27">T13-U13</f>
        <v>#REF!</v>
      </c>
      <c r="W13" s="1"/>
    </row>
    <row r="14" spans="2:23" ht="21.75" customHeight="1">
      <c r="B14" s="102"/>
      <c r="C14" s="102"/>
      <c r="D14" s="37" t="s">
        <v>1</v>
      </c>
      <c r="E14" s="51">
        <f aca="true" t="shared" si="6" ref="E14:M14">SUM(E12:E13)</f>
        <v>1073129138.31</v>
      </c>
      <c r="F14" s="51">
        <f t="shared" si="6"/>
        <v>9535251.4</v>
      </c>
      <c r="G14" s="51">
        <f t="shared" si="6"/>
        <v>683090912</v>
      </c>
      <c r="H14" s="51"/>
      <c r="I14" s="51"/>
      <c r="J14" s="51">
        <f t="shared" si="6"/>
        <v>0</v>
      </c>
      <c r="K14" s="51">
        <f t="shared" si="2"/>
        <v>692626163.4</v>
      </c>
      <c r="L14" s="51">
        <f t="shared" si="6"/>
        <v>627803659.15</v>
      </c>
      <c r="M14" s="51">
        <f t="shared" si="6"/>
        <v>1320429822.55</v>
      </c>
      <c r="N14" s="39">
        <f t="shared" si="3"/>
        <v>123.04482055435169</v>
      </c>
      <c r="O14" s="4" t="e">
        <f>SUM(O12:O13)</f>
        <v>#REF!</v>
      </c>
      <c r="P14" s="4" t="e">
        <f>SUM(P12:P13)</f>
        <v>#REF!</v>
      </c>
      <c r="Q14" s="4" t="e">
        <f>SUM(Q12:Q13)</f>
        <v>#REF!</v>
      </c>
      <c r="R14" s="40" t="e">
        <f t="shared" si="0"/>
        <v>#REF!</v>
      </c>
      <c r="S14" s="41" t="e">
        <f t="shared" si="1"/>
        <v>#REF!</v>
      </c>
      <c r="T14" s="23" t="e">
        <f t="shared" si="4"/>
        <v>#REF!</v>
      </c>
      <c r="U14" s="21">
        <v>1173664854.591299</v>
      </c>
      <c r="V14" s="21" t="e">
        <f t="shared" si="5"/>
        <v>#REF!</v>
      </c>
      <c r="W14" s="1"/>
    </row>
    <row r="15" spans="2:23" ht="21.75" customHeight="1">
      <c r="B15" s="92" t="s">
        <v>7</v>
      </c>
      <c r="C15" s="93"/>
      <c r="D15" s="37" t="s">
        <v>3</v>
      </c>
      <c r="E15" s="51">
        <f>'II služba'!E27*1</f>
        <v>1184400</v>
      </c>
      <c r="F15" s="51">
        <f>'II služba'!F27*1</f>
        <v>0</v>
      </c>
      <c r="G15" s="51">
        <f>'II služba'!G27*1</f>
        <v>0</v>
      </c>
      <c r="H15" s="51"/>
      <c r="I15" s="51"/>
      <c r="J15" s="51">
        <f>'II služba'!J27*1</f>
        <v>0</v>
      </c>
      <c r="K15" s="51">
        <f t="shared" si="2"/>
        <v>0</v>
      </c>
      <c r="L15" s="51">
        <f>'II služba'!L27*1</f>
        <v>1269000</v>
      </c>
      <c r="M15" s="51">
        <f>K15+L15</f>
        <v>1269000</v>
      </c>
      <c r="N15" s="39">
        <f t="shared" si="3"/>
        <v>107.14285714285714</v>
      </c>
      <c r="O15" s="4" t="e">
        <f>'II služba'!O27*1</f>
        <v>#REF!</v>
      </c>
      <c r="P15" s="4" t="e">
        <f>'II služba'!P27*1</f>
        <v>#REF!</v>
      </c>
      <c r="Q15" s="4" t="e">
        <f>'II služba'!Q27*1</f>
        <v>#REF!</v>
      </c>
      <c r="R15" s="40" t="e">
        <f t="shared" si="0"/>
        <v>#REF!</v>
      </c>
      <c r="S15" s="41" t="e">
        <f t="shared" si="1"/>
        <v>#REF!</v>
      </c>
      <c r="T15" s="23" t="e">
        <f t="shared" si="4"/>
        <v>#REF!</v>
      </c>
      <c r="U15" s="21"/>
      <c r="V15" s="21" t="e">
        <f t="shared" si="5"/>
        <v>#REF!</v>
      </c>
      <c r="W15" s="1"/>
    </row>
    <row r="16" spans="2:23" ht="21.75" customHeight="1">
      <c r="B16" s="109"/>
      <c r="C16" s="110"/>
      <c r="D16" s="37" t="s">
        <v>2</v>
      </c>
      <c r="E16" s="51">
        <f>'II služba'!E28*1</f>
        <v>93189595.39</v>
      </c>
      <c r="F16" s="51">
        <f>'II služba'!F28*1</f>
        <v>73175846.24</v>
      </c>
      <c r="G16" s="51">
        <f>'II služba'!G28*1</f>
        <v>0</v>
      </c>
      <c r="H16" s="51">
        <f>'II služba'!H14</f>
        <v>129890</v>
      </c>
      <c r="I16" s="51">
        <f>'II služba'!I28*1</f>
        <v>14850855</v>
      </c>
      <c r="J16" s="51">
        <f>'II služba'!J28*1</f>
        <v>6052356.5</v>
      </c>
      <c r="K16" s="51">
        <f t="shared" si="2"/>
        <v>94208947.74</v>
      </c>
      <c r="L16" s="51">
        <f>'II služba'!L28*1</f>
        <v>7369842.0600000005</v>
      </c>
      <c r="M16" s="51">
        <f>K16+L16</f>
        <v>101578789.8</v>
      </c>
      <c r="N16" s="39">
        <f t="shared" si="3"/>
        <v>109.00228654807553</v>
      </c>
      <c r="O16" s="4" t="e">
        <f>'II služba'!O28*1</f>
        <v>#REF!</v>
      </c>
      <c r="P16" s="4" t="e">
        <f>'II služba'!P28*1</f>
        <v>#REF!</v>
      </c>
      <c r="Q16" s="4" t="e">
        <f>'II služba'!Q28*1</f>
        <v>#REF!</v>
      </c>
      <c r="R16" s="40" t="e">
        <f t="shared" si="0"/>
        <v>#REF!</v>
      </c>
      <c r="S16" s="41" t="e">
        <f t="shared" si="1"/>
        <v>#REF!</v>
      </c>
      <c r="T16" s="23" t="e">
        <f t="shared" si="4"/>
        <v>#REF!</v>
      </c>
      <c r="U16" s="21">
        <v>92981421.31000002</v>
      </c>
      <c r="V16" s="21" t="e">
        <f t="shared" si="5"/>
        <v>#REF!</v>
      </c>
      <c r="W16" s="1"/>
    </row>
    <row r="17" spans="2:23" ht="21.75" customHeight="1">
      <c r="B17" s="111"/>
      <c r="C17" s="112"/>
      <c r="D17" s="37" t="s">
        <v>1</v>
      </c>
      <c r="E17" s="51">
        <f aca="true" t="shared" si="7" ref="E17:M17">SUM(E15:E16)</f>
        <v>94373995.39</v>
      </c>
      <c r="F17" s="51">
        <f t="shared" si="7"/>
        <v>73175846.24</v>
      </c>
      <c r="G17" s="51">
        <f t="shared" si="7"/>
        <v>0</v>
      </c>
      <c r="H17" s="51">
        <f>SUM(H15:H16)</f>
        <v>129890</v>
      </c>
      <c r="I17" s="51">
        <f>SUM(I15:I16)</f>
        <v>14850855</v>
      </c>
      <c r="J17" s="51">
        <f t="shared" si="7"/>
        <v>6052356.5</v>
      </c>
      <c r="K17" s="51">
        <f t="shared" si="2"/>
        <v>94208947.74</v>
      </c>
      <c r="L17" s="51">
        <f t="shared" si="7"/>
        <v>8638842.06</v>
      </c>
      <c r="M17" s="51">
        <f t="shared" si="7"/>
        <v>102847789.8</v>
      </c>
      <c r="N17" s="39">
        <f t="shared" si="3"/>
        <v>108.97895058377267</v>
      </c>
      <c r="O17" s="4" t="e">
        <f>SUM(O15:O16)</f>
        <v>#REF!</v>
      </c>
      <c r="P17" s="4" t="e">
        <f>SUM(P15:P16)</f>
        <v>#REF!</v>
      </c>
      <c r="Q17" s="4" t="e">
        <f>SUM(Q15:Q16)</f>
        <v>#REF!</v>
      </c>
      <c r="R17" s="40" t="e">
        <f t="shared" si="0"/>
        <v>#REF!</v>
      </c>
      <c r="S17" s="41" t="e">
        <f t="shared" si="1"/>
        <v>#REF!</v>
      </c>
      <c r="T17" s="23" t="e">
        <f t="shared" si="4"/>
        <v>#REF!</v>
      </c>
      <c r="U17" s="21">
        <v>92981421.31000002</v>
      </c>
      <c r="V17" s="21" t="e">
        <f t="shared" si="5"/>
        <v>#REF!</v>
      </c>
      <c r="W17" s="1"/>
    </row>
    <row r="18" spans="2:23" ht="21.75" customHeight="1">
      <c r="B18" s="102" t="s">
        <v>8</v>
      </c>
      <c r="C18" s="102"/>
      <c r="D18" s="37" t="s">
        <v>3</v>
      </c>
      <c r="E18" s="51">
        <f>'III služba'!D19*1</f>
        <v>6156550.32</v>
      </c>
      <c r="F18" s="51">
        <f>'III služba'!E19*1</f>
        <v>0</v>
      </c>
      <c r="G18" s="51">
        <f>'III služba'!F19*1</f>
        <v>6516543</v>
      </c>
      <c r="H18" s="51"/>
      <c r="I18" s="51"/>
      <c r="J18" s="51">
        <f>'III služba'!G19*1</f>
        <v>0</v>
      </c>
      <c r="K18" s="51">
        <f t="shared" si="2"/>
        <v>6516543</v>
      </c>
      <c r="L18" s="51"/>
      <c r="M18" s="51">
        <f>K18+L18</f>
        <v>6516543</v>
      </c>
      <c r="N18" s="39">
        <f t="shared" si="3"/>
        <v>105.84731158341283</v>
      </c>
      <c r="O18" s="4" t="e">
        <f>'III služba'!L19*1</f>
        <v>#REF!</v>
      </c>
      <c r="P18" s="4" t="e">
        <f>'III služba'!M19*1</f>
        <v>#REF!</v>
      </c>
      <c r="Q18" s="4" t="e">
        <f>'III služba'!N19*1</f>
        <v>#REF!</v>
      </c>
      <c r="R18" s="40" t="e">
        <f t="shared" si="0"/>
        <v>#REF!</v>
      </c>
      <c r="S18" s="41" t="e">
        <f t="shared" si="1"/>
        <v>#REF!</v>
      </c>
      <c r="T18" s="23" t="e">
        <f t="shared" si="4"/>
        <v>#REF!</v>
      </c>
      <c r="U18" s="21">
        <v>8506631</v>
      </c>
      <c r="V18" s="21" t="e">
        <f t="shared" si="5"/>
        <v>#REF!</v>
      </c>
      <c r="W18" s="1"/>
    </row>
    <row r="19" spans="2:23" ht="21.75" customHeight="1">
      <c r="B19" s="102"/>
      <c r="C19" s="102"/>
      <c r="D19" s="37" t="s">
        <v>2</v>
      </c>
      <c r="E19" s="51">
        <f>'III služba'!D20*1</f>
        <v>83694703.63000001</v>
      </c>
      <c r="F19" s="51">
        <f>'III služba'!E20*1</f>
        <v>78789068.67</v>
      </c>
      <c r="G19" s="51">
        <f>'III služba'!F20*1</f>
        <v>5420</v>
      </c>
      <c r="H19" s="51"/>
      <c r="I19" s="51"/>
      <c r="J19" s="51">
        <f>'III služba'!G20*1</f>
        <v>7251169</v>
      </c>
      <c r="K19" s="51">
        <f t="shared" si="2"/>
        <v>86045657.67</v>
      </c>
      <c r="L19" s="51"/>
      <c r="M19" s="51">
        <f>K19+L19</f>
        <v>86045657.67</v>
      </c>
      <c r="N19" s="39">
        <f t="shared" si="3"/>
        <v>102.80896393443624</v>
      </c>
      <c r="O19" s="4" t="e">
        <f>'III služba'!L20*1</f>
        <v>#REF!</v>
      </c>
      <c r="P19" s="4" t="e">
        <f>'III služba'!M20*1</f>
        <v>#REF!</v>
      </c>
      <c r="Q19" s="42" t="e">
        <f>'III služba'!N20*1</f>
        <v>#REF!</v>
      </c>
      <c r="R19" s="40" t="e">
        <f t="shared" si="0"/>
        <v>#REF!</v>
      </c>
      <c r="S19" s="41" t="e">
        <f t="shared" si="1"/>
        <v>#REF!</v>
      </c>
      <c r="T19" s="23" t="e">
        <f t="shared" si="4"/>
        <v>#REF!</v>
      </c>
      <c r="U19" s="21">
        <v>67842230.07</v>
      </c>
      <c r="V19" s="21" t="e">
        <f t="shared" si="5"/>
        <v>#REF!</v>
      </c>
      <c r="W19" s="1"/>
    </row>
    <row r="20" spans="2:23" ht="21.75" customHeight="1">
      <c r="B20" s="102"/>
      <c r="C20" s="102"/>
      <c r="D20" s="37" t="s">
        <v>1</v>
      </c>
      <c r="E20" s="51">
        <f>SUM(E18:E19)</f>
        <v>89851253.95000002</v>
      </c>
      <c r="F20" s="51">
        <f>SUM(F18:F19)</f>
        <v>78789068.67</v>
      </c>
      <c r="G20" s="51">
        <f>SUM(G18:G19)</f>
        <v>6521963</v>
      </c>
      <c r="H20" s="51"/>
      <c r="I20" s="51"/>
      <c r="J20" s="51">
        <f>SUM(J18:J19)</f>
        <v>7251169</v>
      </c>
      <c r="K20" s="51">
        <f t="shared" si="2"/>
        <v>92562200.67</v>
      </c>
      <c r="L20" s="51"/>
      <c r="M20" s="51">
        <f>SUM(M18:M19)</f>
        <v>92562200.67</v>
      </c>
      <c r="N20" s="39">
        <f t="shared" si="3"/>
        <v>103.01714956756037</v>
      </c>
      <c r="O20" s="4" t="e">
        <f>SUM(O18:O19)</f>
        <v>#REF!</v>
      </c>
      <c r="P20" s="4" t="e">
        <f>SUM(P18:P19)</f>
        <v>#REF!</v>
      </c>
      <c r="Q20" s="4" t="e">
        <f>SUM(Q18:Q19)</f>
        <v>#REF!</v>
      </c>
      <c r="R20" s="40" t="e">
        <f t="shared" si="0"/>
        <v>#REF!</v>
      </c>
      <c r="S20" s="41" t="e">
        <f t="shared" si="1"/>
        <v>#REF!</v>
      </c>
      <c r="T20" s="23" t="e">
        <f t="shared" si="4"/>
        <v>#REF!</v>
      </c>
      <c r="U20" s="21">
        <v>76348861.07</v>
      </c>
      <c r="V20" s="21" t="e">
        <f t="shared" si="5"/>
        <v>#REF!</v>
      </c>
      <c r="W20" s="1"/>
    </row>
    <row r="21" spans="2:23" ht="21.75" customHeight="1">
      <c r="B21" s="102" t="s">
        <v>9</v>
      </c>
      <c r="C21" s="102"/>
      <c r="D21" s="37" t="s">
        <v>2</v>
      </c>
      <c r="E21" s="51">
        <f>'IV služba'!E18*1</f>
        <v>6122723.14</v>
      </c>
      <c r="F21" s="51"/>
      <c r="G21" s="51"/>
      <c r="H21" s="51"/>
      <c r="I21" s="51"/>
      <c r="J21" s="51"/>
      <c r="K21" s="51">
        <f t="shared" si="2"/>
        <v>0</v>
      </c>
      <c r="L21" s="51">
        <f>'IV služba'!F18*1</f>
        <v>8373195.06</v>
      </c>
      <c r="M21" s="51">
        <f>K21+L21</f>
        <v>8373195.06</v>
      </c>
      <c r="N21" s="39">
        <f t="shared" si="3"/>
        <v>136.75606210735833</v>
      </c>
      <c r="O21" s="12" t="e">
        <f>'IV služba'!H18*1</f>
        <v>#REF!</v>
      </c>
      <c r="P21" s="12" t="e">
        <f>'IV služba'!I18*1</f>
        <v>#REF!</v>
      </c>
      <c r="Q21" s="12" t="e">
        <f>'IV služba'!J18*1</f>
        <v>#REF!</v>
      </c>
      <c r="R21" s="40" t="e">
        <f t="shared" si="0"/>
        <v>#REF!</v>
      </c>
      <c r="S21" s="41" t="e">
        <f t="shared" si="1"/>
        <v>#REF!</v>
      </c>
      <c r="T21" s="23" t="e">
        <f t="shared" si="4"/>
        <v>#REF!</v>
      </c>
      <c r="U21" s="21">
        <v>8343277.16</v>
      </c>
      <c r="V21" s="21" t="e">
        <f t="shared" si="5"/>
        <v>#REF!</v>
      </c>
      <c r="W21" s="1"/>
    </row>
    <row r="22" spans="2:23" ht="21.75" customHeight="1">
      <c r="B22" s="102"/>
      <c r="C22" s="102"/>
      <c r="D22" s="37" t="s">
        <v>1</v>
      </c>
      <c r="E22" s="51">
        <f>SUM(E21)</f>
        <v>6122723.14</v>
      </c>
      <c r="F22" s="51"/>
      <c r="G22" s="51"/>
      <c r="H22" s="51"/>
      <c r="I22" s="51"/>
      <c r="J22" s="51"/>
      <c r="K22" s="51">
        <f t="shared" si="2"/>
        <v>0</v>
      </c>
      <c r="L22" s="51">
        <f>SUM(L21)</f>
        <v>8373195.06</v>
      </c>
      <c r="M22" s="51">
        <f>K22+L22</f>
        <v>8373195.06</v>
      </c>
      <c r="N22" s="39">
        <f t="shared" si="3"/>
        <v>136.75606210735833</v>
      </c>
      <c r="O22" s="12" t="e">
        <f>SUM(O21)</f>
        <v>#REF!</v>
      </c>
      <c r="P22" s="12" t="e">
        <f>SUM(P21)</f>
        <v>#REF!</v>
      </c>
      <c r="Q22" s="12" t="e">
        <f>SUM(Q21)</f>
        <v>#REF!</v>
      </c>
      <c r="R22" s="40" t="e">
        <f t="shared" si="0"/>
        <v>#REF!</v>
      </c>
      <c r="S22" s="41" t="e">
        <f t="shared" si="1"/>
        <v>#REF!</v>
      </c>
      <c r="T22" s="23" t="e">
        <f t="shared" si="4"/>
        <v>#REF!</v>
      </c>
      <c r="U22" s="21">
        <v>8343277.16</v>
      </c>
      <c r="V22" s="21" t="e">
        <f t="shared" si="5"/>
        <v>#REF!</v>
      </c>
      <c r="W22" s="1"/>
    </row>
    <row r="23" spans="2:23" ht="21.75" customHeight="1">
      <c r="B23" s="92" t="s">
        <v>11</v>
      </c>
      <c r="C23" s="93"/>
      <c r="D23" s="37" t="s">
        <v>3</v>
      </c>
      <c r="E23" s="51">
        <f>'VI služba'!D15*1</f>
        <v>759463.68</v>
      </c>
      <c r="F23" s="51"/>
      <c r="G23" s="51"/>
      <c r="H23" s="51"/>
      <c r="I23" s="51"/>
      <c r="J23" s="51"/>
      <c r="K23" s="51">
        <f t="shared" si="2"/>
        <v>0</v>
      </c>
      <c r="L23" s="51">
        <f>'VI služba'!E15*1</f>
        <v>749064</v>
      </c>
      <c r="M23" s="51">
        <f>K23+L23</f>
        <v>749064</v>
      </c>
      <c r="N23" s="39">
        <f t="shared" si="3"/>
        <v>98.63065472729386</v>
      </c>
      <c r="O23" s="12" t="e">
        <f>'VI služba'!G14*1</f>
        <v>#REF!</v>
      </c>
      <c r="P23" s="12" t="e">
        <f>'VI služba'!H14*1</f>
        <v>#REF!</v>
      </c>
      <c r="Q23" s="12" t="e">
        <f>'VI služba'!I14*1</f>
        <v>#REF!</v>
      </c>
      <c r="R23" s="40" t="e">
        <f t="shared" si="0"/>
        <v>#REF!</v>
      </c>
      <c r="S23" s="41" t="e">
        <f t="shared" si="1"/>
        <v>#REF!</v>
      </c>
      <c r="T23" s="23" t="e">
        <f t="shared" si="4"/>
        <v>#REF!</v>
      </c>
      <c r="U23" s="21">
        <v>2150044</v>
      </c>
      <c r="V23" s="21" t="e">
        <f t="shared" si="5"/>
        <v>#REF!</v>
      </c>
      <c r="W23" s="1"/>
    </row>
    <row r="24" spans="2:23" ht="21.75" customHeight="1">
      <c r="B24" s="111"/>
      <c r="C24" s="112"/>
      <c r="D24" s="37" t="s">
        <v>1</v>
      </c>
      <c r="E24" s="51">
        <f>SUM(E23)</f>
        <v>759463.68</v>
      </c>
      <c r="F24" s="51"/>
      <c r="G24" s="51"/>
      <c r="H24" s="51"/>
      <c r="I24" s="51"/>
      <c r="J24" s="51"/>
      <c r="K24" s="51">
        <f t="shared" si="2"/>
        <v>0</v>
      </c>
      <c r="L24" s="51">
        <f>SUM(L23)</f>
        <v>749064</v>
      </c>
      <c r="M24" s="51">
        <f>SUM(M23)</f>
        <v>749064</v>
      </c>
      <c r="N24" s="39">
        <f t="shared" si="3"/>
        <v>98.63065472729386</v>
      </c>
      <c r="O24" s="12" t="e">
        <f>SUM(O23)</f>
        <v>#REF!</v>
      </c>
      <c r="P24" s="12" t="e">
        <f>SUM(P23)</f>
        <v>#REF!</v>
      </c>
      <c r="Q24" s="12" t="e">
        <f>SUM(Q23)</f>
        <v>#REF!</v>
      </c>
      <c r="R24" s="40" t="e">
        <f t="shared" si="0"/>
        <v>#REF!</v>
      </c>
      <c r="S24" s="41" t="e">
        <f t="shared" si="1"/>
        <v>#REF!</v>
      </c>
      <c r="T24" s="23" t="e">
        <f t="shared" si="4"/>
        <v>#REF!</v>
      </c>
      <c r="U24" s="21">
        <v>2150044</v>
      </c>
      <c r="V24" s="21" t="e">
        <f t="shared" si="5"/>
        <v>#REF!</v>
      </c>
      <c r="W24" s="1"/>
    </row>
    <row r="25" spans="2:23" ht="21.75" customHeight="1">
      <c r="B25" s="102" t="s">
        <v>12</v>
      </c>
      <c r="C25" s="102"/>
      <c r="D25" s="37" t="s">
        <v>3</v>
      </c>
      <c r="E25" s="51">
        <f aca="true" t="shared" si="8" ref="E25:M25">E12+E15+E18+E23</f>
        <v>853844654.78</v>
      </c>
      <c r="F25" s="51">
        <f t="shared" si="8"/>
        <v>0</v>
      </c>
      <c r="G25" s="51">
        <f t="shared" si="8"/>
        <v>689607455</v>
      </c>
      <c r="H25" s="51">
        <f t="shared" si="8"/>
        <v>0</v>
      </c>
      <c r="I25" s="51">
        <f t="shared" si="8"/>
        <v>0</v>
      </c>
      <c r="J25" s="51">
        <f t="shared" si="8"/>
        <v>0</v>
      </c>
      <c r="K25" s="51">
        <f t="shared" si="2"/>
        <v>689607455</v>
      </c>
      <c r="L25" s="51">
        <f t="shared" si="8"/>
        <v>629821723.15</v>
      </c>
      <c r="M25" s="51">
        <f t="shared" si="8"/>
        <v>1049130649</v>
      </c>
      <c r="N25" s="39">
        <f t="shared" si="3"/>
        <v>122.87137281082086</v>
      </c>
      <c r="O25" s="12" t="e">
        <f>O12+O15+O18+O23</f>
        <v>#REF!</v>
      </c>
      <c r="P25" s="12" t="e">
        <f>P12+P15+P18+P23</f>
        <v>#REF!</v>
      </c>
      <c r="Q25" s="12" t="e">
        <f>Q12+Q15+Q18+Q23</f>
        <v>#REF!</v>
      </c>
      <c r="R25" s="40" t="e">
        <f t="shared" si="0"/>
        <v>#REF!</v>
      </c>
      <c r="S25" s="41" t="e">
        <f t="shared" si="1"/>
        <v>#REF!</v>
      </c>
      <c r="T25" s="23" t="e">
        <f t="shared" si="4"/>
        <v>#REF!</v>
      </c>
      <c r="U25" s="21">
        <v>904267513.3812991</v>
      </c>
      <c r="V25" s="21" t="e">
        <f t="shared" si="5"/>
        <v>#REF!</v>
      </c>
      <c r="W25" s="1"/>
    </row>
    <row r="26" spans="2:23" ht="21.75" customHeight="1">
      <c r="B26" s="102"/>
      <c r="C26" s="102"/>
      <c r="D26" s="37" t="s">
        <v>2</v>
      </c>
      <c r="E26" s="51">
        <f aca="true" t="shared" si="9" ref="E26:M26">E13+E16+E19+E21</f>
        <v>410391919.69</v>
      </c>
      <c r="F26" s="51">
        <f t="shared" si="9"/>
        <v>161500166.31</v>
      </c>
      <c r="G26" s="51">
        <f t="shared" si="9"/>
        <v>5420</v>
      </c>
      <c r="H26" s="51">
        <f t="shared" si="9"/>
        <v>129890</v>
      </c>
      <c r="I26" s="51">
        <f t="shared" si="9"/>
        <v>14850855</v>
      </c>
      <c r="J26" s="51">
        <f t="shared" si="9"/>
        <v>13303525.5</v>
      </c>
      <c r="K26" s="51">
        <f t="shared" si="2"/>
        <v>189789856.81</v>
      </c>
      <c r="L26" s="51">
        <f t="shared" si="9"/>
        <v>15743037.120000001</v>
      </c>
      <c r="M26" s="51">
        <f t="shared" si="9"/>
        <v>475831423.08000004</v>
      </c>
      <c r="N26" s="39">
        <f t="shared" si="3"/>
        <v>115.94561204797391</v>
      </c>
      <c r="O26" s="12" t="e">
        <f>O13+O16+O19+O21</f>
        <v>#REF!</v>
      </c>
      <c r="P26" s="12" t="e">
        <f>P13+P16+P19+P21</f>
        <v>#REF!</v>
      </c>
      <c r="Q26" s="12" t="e">
        <f>Q13+Q16+Q19+Q21</f>
        <v>#REF!</v>
      </c>
      <c r="R26" s="40" t="e">
        <f t="shared" si="0"/>
        <v>#REF!</v>
      </c>
      <c r="S26" s="41" t="e">
        <f t="shared" si="1"/>
        <v>#REF!</v>
      </c>
      <c r="T26" s="23" t="e">
        <f t="shared" si="4"/>
        <v>#REF!</v>
      </c>
      <c r="U26" s="21">
        <v>449220944.75000006</v>
      </c>
      <c r="V26" s="21" t="e">
        <f t="shared" si="5"/>
        <v>#REF!</v>
      </c>
      <c r="W26" s="1"/>
    </row>
    <row r="27" spans="2:23" ht="21.75" customHeight="1">
      <c r="B27" s="102"/>
      <c r="C27" s="102"/>
      <c r="D27" s="37" t="s">
        <v>1</v>
      </c>
      <c r="E27" s="51">
        <f aca="true" t="shared" si="10" ref="E27:M27">SUM(E25:E26)</f>
        <v>1264236574.47</v>
      </c>
      <c r="F27" s="51">
        <f t="shared" si="10"/>
        <v>161500166.31</v>
      </c>
      <c r="G27" s="51">
        <f t="shared" si="10"/>
        <v>689612875</v>
      </c>
      <c r="H27" s="51">
        <f t="shared" si="10"/>
        <v>129890</v>
      </c>
      <c r="I27" s="51">
        <f t="shared" si="10"/>
        <v>14850855</v>
      </c>
      <c r="J27" s="51">
        <f t="shared" si="10"/>
        <v>13303525.5</v>
      </c>
      <c r="K27" s="51">
        <f t="shared" si="2"/>
        <v>879397311.81</v>
      </c>
      <c r="L27" s="51">
        <f t="shared" si="10"/>
        <v>645564760.27</v>
      </c>
      <c r="M27" s="51">
        <f t="shared" si="10"/>
        <v>1524962072.08</v>
      </c>
      <c r="N27" s="39">
        <f t="shared" si="3"/>
        <v>120.62315731684178</v>
      </c>
      <c r="O27" s="12" t="e">
        <f>SUM(O25:O26)</f>
        <v>#REF!</v>
      </c>
      <c r="P27" s="12" t="e">
        <f>SUM(P25:P26)</f>
        <v>#REF!</v>
      </c>
      <c r="Q27" s="12" t="e">
        <f>SUM(Q25:Q26)</f>
        <v>#REF!</v>
      </c>
      <c r="R27" s="40" t="e">
        <f t="shared" si="0"/>
        <v>#REF!</v>
      </c>
      <c r="S27" s="41" t="e">
        <f t="shared" si="1"/>
        <v>#REF!</v>
      </c>
      <c r="T27" s="23" t="e">
        <f t="shared" si="4"/>
        <v>#REF!</v>
      </c>
      <c r="U27" s="21">
        <v>1353488458.1312993</v>
      </c>
      <c r="V27" s="21" t="e">
        <f t="shared" si="5"/>
        <v>#REF!</v>
      </c>
      <c r="W27" s="1"/>
    </row>
    <row r="28" spans="2:23" ht="21.75" customHeight="1">
      <c r="B28" s="52"/>
      <c r="C28" s="52"/>
      <c r="D28" s="52"/>
      <c r="E28" s="52"/>
      <c r="F28" s="52"/>
      <c r="G28" s="52"/>
      <c r="H28" s="52"/>
      <c r="I28" s="52"/>
      <c r="J28" s="52"/>
      <c r="K28" s="43"/>
      <c r="L28" s="43"/>
      <c r="M28" s="43"/>
      <c r="N28" s="52"/>
      <c r="O28" s="1" t="e">
        <f>O27*O29</f>
        <v>#REF!</v>
      </c>
      <c r="P28" s="1"/>
      <c r="Q28" s="1"/>
      <c r="R28" s="52"/>
      <c r="S28" s="52"/>
      <c r="T28" s="1"/>
      <c r="U28" s="21"/>
      <c r="V28" s="52"/>
      <c r="W28" s="52"/>
    </row>
    <row r="29" spans="2:23" ht="15">
      <c r="B29" s="10" t="s">
        <v>94</v>
      </c>
      <c r="C29" s="44"/>
      <c r="D29" s="52"/>
      <c r="E29" s="21"/>
      <c r="F29" s="1"/>
      <c r="G29" s="52"/>
      <c r="H29" s="52"/>
      <c r="I29" s="52"/>
      <c r="J29" s="52"/>
      <c r="K29" s="1"/>
      <c r="L29" s="1"/>
      <c r="M29" s="21"/>
      <c r="O29" s="46">
        <f>12/9</f>
        <v>1.3333333333333333</v>
      </c>
      <c r="P29" s="1"/>
      <c r="Q29" s="1"/>
      <c r="R29" s="10" t="s">
        <v>62</v>
      </c>
      <c r="S29" s="52"/>
      <c r="T29" s="1"/>
      <c r="U29" s="21"/>
      <c r="V29" s="52"/>
      <c r="W29" s="52"/>
    </row>
    <row r="30" spans="1:17" ht="12.75" customHeight="1">
      <c r="A30" s="5"/>
      <c r="B30" s="47"/>
      <c r="C30" s="47"/>
      <c r="D30" s="52"/>
      <c r="E30" s="1"/>
      <c r="F30" s="1"/>
      <c r="G30" s="52"/>
      <c r="H30" s="52"/>
      <c r="I30" s="52"/>
      <c r="J30" s="52"/>
      <c r="K30" s="52"/>
      <c r="L30" s="52"/>
      <c r="M30" s="52"/>
      <c r="N30" s="52"/>
      <c r="O30" s="43"/>
      <c r="P30" s="43"/>
      <c r="Q30" s="11"/>
    </row>
    <row r="31" spans="1:17" ht="12.75" customHeight="1">
      <c r="A31" s="5"/>
      <c r="B31" s="47"/>
      <c r="C31" s="47"/>
      <c r="D31" s="52"/>
      <c r="E31" s="21"/>
      <c r="F31" s="52"/>
      <c r="G31" s="52"/>
      <c r="H31" s="52"/>
      <c r="I31" s="52"/>
      <c r="J31" s="52"/>
      <c r="K31" s="52"/>
      <c r="L31" s="52"/>
      <c r="M31" s="21"/>
      <c r="N31" s="52"/>
      <c r="O31" s="43"/>
      <c r="P31" s="43"/>
      <c r="Q31" s="11"/>
    </row>
    <row r="32" spans="1:17" ht="12.75" customHeight="1">
      <c r="A32" s="5"/>
      <c r="B32" s="47"/>
      <c r="C32" s="47"/>
      <c r="D32" s="52"/>
      <c r="E32" s="1"/>
      <c r="F32" s="1"/>
      <c r="G32" s="52"/>
      <c r="H32" s="52"/>
      <c r="I32" s="52"/>
      <c r="J32" s="52"/>
      <c r="K32" s="52"/>
      <c r="L32" s="60"/>
      <c r="M32" s="21"/>
      <c r="N32" s="52"/>
      <c r="O32" s="43"/>
      <c r="P32" s="43"/>
      <c r="Q32" s="11"/>
    </row>
    <row r="33" spans="1:17" ht="12.75" customHeight="1">
      <c r="A33" s="5"/>
      <c r="B33" s="47"/>
      <c r="C33" s="47"/>
      <c r="D33" s="52"/>
      <c r="E33" s="1"/>
      <c r="F33" s="52"/>
      <c r="G33" s="52"/>
      <c r="H33" s="52"/>
      <c r="I33" s="52"/>
      <c r="J33" s="52"/>
      <c r="K33" s="52"/>
      <c r="M33" s="45" t="s">
        <v>63</v>
      </c>
      <c r="N33" s="52"/>
      <c r="O33" s="43"/>
      <c r="P33" s="43"/>
      <c r="Q33" s="11"/>
    </row>
    <row r="34" spans="1:17" ht="12.75" customHeight="1">
      <c r="A34" s="5"/>
      <c r="B34" s="47"/>
      <c r="C34" s="47"/>
      <c r="D34" s="52"/>
      <c r="E34" s="1"/>
      <c r="F34" s="52"/>
      <c r="G34" s="52"/>
      <c r="H34" s="52"/>
      <c r="I34" s="52"/>
      <c r="J34" s="52"/>
      <c r="K34" s="52"/>
      <c r="L34" s="52"/>
      <c r="M34" s="21"/>
      <c r="N34" s="52"/>
      <c r="O34" s="43"/>
      <c r="P34" s="43"/>
      <c r="Q34" s="11"/>
    </row>
    <row r="35" spans="1:17" ht="12.75" customHeight="1">
      <c r="A35" s="5"/>
      <c r="B35" s="48"/>
      <c r="C35" s="48"/>
      <c r="D35" s="52"/>
      <c r="E35" s="52"/>
      <c r="F35" s="21"/>
      <c r="G35" s="21"/>
      <c r="H35" s="52"/>
      <c r="I35" s="52"/>
      <c r="J35" s="52"/>
      <c r="K35" s="52"/>
      <c r="L35" s="52"/>
      <c r="M35" s="21"/>
      <c r="N35" s="52"/>
      <c r="O35" s="43"/>
      <c r="P35" s="43"/>
      <c r="Q35" s="11"/>
    </row>
    <row r="36" spans="1:17" ht="12.75" customHeight="1">
      <c r="A36" s="5"/>
      <c r="B36" s="48"/>
      <c r="C36" s="48"/>
      <c r="D36" s="52"/>
      <c r="E36" s="52"/>
      <c r="F36" s="52"/>
      <c r="G36" s="52"/>
      <c r="H36" s="52"/>
      <c r="I36" s="52"/>
      <c r="J36" s="52"/>
      <c r="K36" s="52"/>
      <c r="L36" s="52"/>
      <c r="M36" s="21"/>
      <c r="N36" s="52"/>
      <c r="O36" s="43"/>
      <c r="P36" s="43"/>
      <c r="Q36" s="11"/>
    </row>
    <row r="37" spans="1:17" ht="12.75" customHeight="1">
      <c r="A37" s="5"/>
      <c r="B37" s="48"/>
      <c r="C37" s="48"/>
      <c r="D37" s="52"/>
      <c r="E37" s="52"/>
      <c r="F37" s="1"/>
      <c r="G37" s="52"/>
      <c r="H37" s="52"/>
      <c r="I37" s="52"/>
      <c r="J37" s="52"/>
      <c r="K37" s="52"/>
      <c r="L37" s="52"/>
      <c r="M37" s="21"/>
      <c r="N37" s="52"/>
      <c r="O37" s="43"/>
      <c r="P37" s="43"/>
      <c r="Q37" s="11"/>
    </row>
    <row r="38" ht="12.75">
      <c r="M38" s="6"/>
    </row>
    <row r="39" ht="12.75">
      <c r="M39" s="6"/>
    </row>
    <row r="40" ht="12.75">
      <c r="M40" s="6"/>
    </row>
  </sheetData>
  <sheetProtection/>
  <mergeCells count="13">
    <mergeCell ref="B25:C27"/>
    <mergeCell ref="B12:C14"/>
    <mergeCell ref="B15:C17"/>
    <mergeCell ref="B21:C22"/>
    <mergeCell ref="B23:C24"/>
    <mergeCell ref="E9:E10"/>
    <mergeCell ref="N9:N10"/>
    <mergeCell ref="B5:S5"/>
    <mergeCell ref="B18:C20"/>
    <mergeCell ref="R9:S9"/>
    <mergeCell ref="B11:D11"/>
    <mergeCell ref="B9:D10"/>
    <mergeCell ref="F9:M9"/>
  </mergeCells>
  <printOptions horizontalCentered="1"/>
  <pageMargins left="0" right="0" top="0.1968503937007874" bottom="0" header="0.5118110236220472" footer="0.5118110236220472"/>
  <pageSetup horizontalDpi="360" verticalDpi="360" orientation="landscape" paperSize="9" scale="86" r:id="rId2"/>
  <colBreaks count="1" manualBreakCount="1">
    <brk id="22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1:Y43"/>
  <sheetViews>
    <sheetView tabSelected="1" zoomScalePageLayoutView="0" workbookViewId="0" topLeftCell="A1">
      <selection activeCell="C34" sqref="C34"/>
    </sheetView>
  </sheetViews>
  <sheetFormatPr defaultColWidth="9.140625" defaultRowHeight="12.75"/>
  <cols>
    <col min="1" max="1" width="4.28125" style="3" customWidth="1"/>
    <col min="2" max="2" width="25.7109375" style="3" customWidth="1"/>
    <col min="3" max="3" width="8.7109375" style="3" customWidth="1"/>
    <col min="4" max="4" width="13.8515625" style="3" customWidth="1"/>
    <col min="5" max="5" width="14.57421875" style="3" customWidth="1"/>
    <col min="6" max="6" width="12.8515625" style="3" customWidth="1"/>
    <col min="7" max="7" width="13.00390625" style="3" customWidth="1"/>
    <col min="8" max="8" width="7.421875" style="3" customWidth="1"/>
    <col min="9" max="9" width="13.421875" style="3" customWidth="1"/>
    <col min="10" max="10" width="13.28125" style="3" customWidth="1"/>
    <col min="11" max="11" width="17.57421875" style="3" customWidth="1"/>
    <col min="12" max="12" width="8.00390625" style="19" customWidth="1"/>
    <col min="13" max="15" width="15.7109375" style="3" hidden="1" customWidth="1"/>
    <col min="16" max="17" width="0" style="3" hidden="1" customWidth="1"/>
    <col min="18" max="18" width="13.7109375" style="3" hidden="1" customWidth="1"/>
    <col min="19" max="19" width="11.57421875" style="3" hidden="1" customWidth="1"/>
    <col min="20" max="20" width="13.140625" style="3" hidden="1" customWidth="1"/>
    <col min="21" max="21" width="11.7109375" style="3" hidden="1" customWidth="1"/>
    <col min="22" max="22" width="18.00390625" style="3" hidden="1" customWidth="1"/>
    <col min="23" max="23" width="11.7109375" style="3" bestFit="1" customWidth="1"/>
    <col min="24" max="16384" width="9.140625" style="3" customWidth="1"/>
  </cols>
  <sheetData>
    <row r="1" spans="1:2" ht="12.75">
      <c r="A1" s="5"/>
      <c r="B1" s="5" t="s">
        <v>5</v>
      </c>
    </row>
    <row r="2" spans="1:17" ht="12.75">
      <c r="A2" s="5"/>
      <c r="B2" s="5" t="s">
        <v>55</v>
      </c>
      <c r="E2" s="68"/>
      <c r="Q2" s="30" t="s">
        <v>39</v>
      </c>
    </row>
    <row r="3" spans="1:2" ht="11.25" customHeight="1">
      <c r="A3" s="5"/>
      <c r="B3" s="5"/>
    </row>
    <row r="4" spans="2:21" ht="24" customHeight="1">
      <c r="B4" s="122" t="s">
        <v>88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6"/>
      <c r="N4" s="16"/>
      <c r="O4" s="16"/>
      <c r="P4" s="16"/>
      <c r="Q4" s="16"/>
      <c r="R4" s="15"/>
      <c r="S4" s="52"/>
      <c r="T4" s="52"/>
      <c r="U4" s="52"/>
    </row>
    <row r="5" spans="2:21" ht="6" customHeight="1">
      <c r="B5" s="52"/>
      <c r="C5" s="52"/>
      <c r="D5" s="52"/>
      <c r="E5" s="52"/>
      <c r="F5" s="52"/>
      <c r="G5" s="52"/>
      <c r="H5" s="52"/>
      <c r="I5" s="52"/>
      <c r="J5" s="52"/>
      <c r="K5" s="52"/>
      <c r="L5" s="60"/>
      <c r="M5" s="52"/>
      <c r="N5" s="20" t="s">
        <v>61</v>
      </c>
      <c r="O5" s="20"/>
      <c r="P5" s="52"/>
      <c r="Q5" s="52"/>
      <c r="R5" s="52"/>
      <c r="S5" s="52"/>
      <c r="T5" s="52"/>
      <c r="U5" s="52"/>
    </row>
    <row r="6" spans="2:21" ht="24.75" customHeight="1">
      <c r="B6" s="116" t="s">
        <v>4</v>
      </c>
      <c r="C6" s="117"/>
      <c r="D6" s="118"/>
      <c r="E6" s="98" t="s">
        <v>92</v>
      </c>
      <c r="F6" s="96" t="s">
        <v>87</v>
      </c>
      <c r="G6" s="97"/>
      <c r="H6" s="97"/>
      <c r="I6" s="97"/>
      <c r="J6" s="97"/>
      <c r="K6" s="91"/>
      <c r="L6" s="98" t="s">
        <v>34</v>
      </c>
      <c r="M6" s="14" t="s">
        <v>58</v>
      </c>
      <c r="N6" s="62" t="s">
        <v>59</v>
      </c>
      <c r="O6" s="62" t="s">
        <v>60</v>
      </c>
      <c r="P6" s="103" t="s">
        <v>24</v>
      </c>
      <c r="Q6" s="103"/>
      <c r="R6" s="15"/>
      <c r="S6" s="52"/>
      <c r="T6" s="52"/>
      <c r="U6" s="52"/>
    </row>
    <row r="7" spans="2:21" ht="34.5" customHeight="1">
      <c r="B7" s="119"/>
      <c r="C7" s="120"/>
      <c r="D7" s="121"/>
      <c r="E7" s="100"/>
      <c r="F7" s="59" t="s">
        <v>73</v>
      </c>
      <c r="G7" s="59" t="s">
        <v>71</v>
      </c>
      <c r="H7" s="59" t="s">
        <v>72</v>
      </c>
      <c r="I7" s="53" t="s">
        <v>33</v>
      </c>
      <c r="J7" s="53" t="s">
        <v>56</v>
      </c>
      <c r="K7" s="53" t="s">
        <v>54</v>
      </c>
      <c r="L7" s="100"/>
      <c r="M7" s="59">
        <v>2</v>
      </c>
      <c r="N7" s="69">
        <v>3</v>
      </c>
      <c r="O7" s="59">
        <v>4</v>
      </c>
      <c r="P7" s="59" t="s">
        <v>52</v>
      </c>
      <c r="Q7" s="59" t="s">
        <v>53</v>
      </c>
      <c r="R7" s="52"/>
      <c r="S7" s="52"/>
      <c r="T7" s="52" t="s">
        <v>26</v>
      </c>
      <c r="U7" s="52"/>
    </row>
    <row r="8" spans="2:21" ht="13.5" customHeight="1">
      <c r="B8" s="113">
        <v>1</v>
      </c>
      <c r="C8" s="114"/>
      <c r="D8" s="115"/>
      <c r="E8" s="59">
        <v>2</v>
      </c>
      <c r="F8" s="59">
        <v>3</v>
      </c>
      <c r="G8" s="59">
        <v>4</v>
      </c>
      <c r="H8" s="59">
        <v>5</v>
      </c>
      <c r="I8" s="27" t="s">
        <v>67</v>
      </c>
      <c r="J8" s="53">
        <v>7</v>
      </c>
      <c r="K8" s="27" t="s">
        <v>68</v>
      </c>
      <c r="L8" s="59" t="s">
        <v>69</v>
      </c>
      <c r="M8" s="59"/>
      <c r="N8" s="69"/>
      <c r="O8" s="59"/>
      <c r="P8" s="59"/>
      <c r="Q8" s="59"/>
      <c r="R8" s="52"/>
      <c r="S8" s="52"/>
      <c r="T8" s="52"/>
      <c r="U8" s="52"/>
    </row>
    <row r="9" spans="2:25" ht="20.25" customHeight="1">
      <c r="B9" s="102" t="s">
        <v>13</v>
      </c>
      <c r="C9" s="102"/>
      <c r="D9" s="37" t="s">
        <v>3</v>
      </c>
      <c r="E9" s="26">
        <v>298378647</v>
      </c>
      <c r="F9" s="26"/>
      <c r="G9" s="26"/>
      <c r="H9" s="26"/>
      <c r="I9" s="26">
        <f>F9+G9+H9</f>
        <v>0</v>
      </c>
      <c r="J9" s="26">
        <v>343237500</v>
      </c>
      <c r="K9" s="26">
        <f>I9+J9</f>
        <v>343237500</v>
      </c>
      <c r="L9" s="33">
        <f>K9/E9*100</f>
        <v>115.03420350317495</v>
      </c>
      <c r="M9" s="70" t="e">
        <f>M11*1</f>
        <v>#REF!</v>
      </c>
      <c r="N9" s="70" t="e">
        <f>N11*1</f>
        <v>#REF!</v>
      </c>
      <c r="O9" s="71" t="e">
        <f>O11*1</f>
        <v>#REF!</v>
      </c>
      <c r="P9" s="72" t="e">
        <f>O9/M9*100</f>
        <v>#REF!</v>
      </c>
      <c r="Q9" s="73" t="e">
        <f>O9/N9*100</f>
        <v>#REF!</v>
      </c>
      <c r="R9" s="21" t="e">
        <f>M9*1.3333333333</f>
        <v>#REF!</v>
      </c>
      <c r="S9" s="21"/>
      <c r="T9" s="21">
        <v>283743000</v>
      </c>
      <c r="U9" s="21">
        <f>S9/12*9</f>
        <v>0</v>
      </c>
      <c r="V9" s="6" t="e">
        <f>R9-T9</f>
        <v>#REF!</v>
      </c>
      <c r="W9" s="6"/>
      <c r="X9" s="6"/>
      <c r="Y9" s="6"/>
    </row>
    <row r="10" spans="2:25" ht="20.25" customHeight="1">
      <c r="B10" s="102"/>
      <c r="C10" s="102"/>
      <c r="D10" s="37" t="s">
        <v>1</v>
      </c>
      <c r="E10" s="26">
        <f>SUM(E9)</f>
        <v>298378647</v>
      </c>
      <c r="F10" s="26"/>
      <c r="G10" s="26"/>
      <c r="H10" s="26"/>
      <c r="I10" s="26">
        <f>SUM(I9)</f>
        <v>0</v>
      </c>
      <c r="J10" s="26">
        <f>SUM(J9)</f>
        <v>343237500</v>
      </c>
      <c r="K10" s="51">
        <f>SUM(K9)</f>
        <v>343237500</v>
      </c>
      <c r="L10" s="33">
        <f aca="true" t="shared" si="0" ref="L10:L30">K10/E10*100</f>
        <v>115.03420350317495</v>
      </c>
      <c r="M10" s="70" t="e">
        <f>SUM(M9)</f>
        <v>#REF!</v>
      </c>
      <c r="N10" s="74" t="e">
        <f>SUM(N9)</f>
        <v>#REF!</v>
      </c>
      <c r="O10" s="71" t="e">
        <f>SUM(O9)</f>
        <v>#REF!</v>
      </c>
      <c r="P10" s="72" t="e">
        <f aca="true" t="shared" si="1" ref="P10:P30">O10/M10*100</f>
        <v>#REF!</v>
      </c>
      <c r="Q10" s="73" t="e">
        <f aca="true" t="shared" si="2" ref="Q10:Q30">O10/N10*100</f>
        <v>#REF!</v>
      </c>
      <c r="R10" s="21" t="e">
        <f aca="true" t="shared" si="3" ref="R10:R30">M10*1.3333333333</f>
        <v>#REF!</v>
      </c>
      <c r="S10" s="21"/>
      <c r="T10" s="21">
        <v>283743000</v>
      </c>
      <c r="U10" s="21">
        <f aca="true" t="shared" si="4" ref="U10:U30">S10/12*9</f>
        <v>0</v>
      </c>
      <c r="V10" s="6" t="e">
        <f aca="true" t="shared" si="5" ref="V10:V30">R10-T10</f>
        <v>#REF!</v>
      </c>
      <c r="W10" s="6"/>
      <c r="X10" s="6"/>
      <c r="Y10" s="6"/>
    </row>
    <row r="11" spans="2:25" ht="20.25" customHeight="1">
      <c r="B11" s="124" t="s">
        <v>14</v>
      </c>
      <c r="C11" s="124"/>
      <c r="D11" s="34" t="s">
        <v>3</v>
      </c>
      <c r="E11" s="26">
        <f>SUM(E10)</f>
        <v>298378647</v>
      </c>
      <c r="F11" s="26"/>
      <c r="G11" s="26"/>
      <c r="H11" s="26"/>
      <c r="I11" s="26">
        <f>F11+G11+H11</f>
        <v>0</v>
      </c>
      <c r="J11" s="26"/>
      <c r="K11" s="26">
        <v>343237500</v>
      </c>
      <c r="L11" s="33">
        <f t="shared" si="0"/>
        <v>115.03420350317495</v>
      </c>
      <c r="M11" s="75" t="e">
        <f>#REF!*1</f>
        <v>#REF!</v>
      </c>
      <c r="N11" s="75" t="e">
        <f>#REF!*1</f>
        <v>#REF!</v>
      </c>
      <c r="O11" s="75" t="e">
        <f>#REF!*1</f>
        <v>#REF!</v>
      </c>
      <c r="P11" s="72" t="e">
        <f t="shared" si="1"/>
        <v>#REF!</v>
      </c>
      <c r="Q11" s="73" t="e">
        <f t="shared" si="2"/>
        <v>#REF!</v>
      </c>
      <c r="R11" s="21" t="e">
        <f t="shared" si="3"/>
        <v>#REF!</v>
      </c>
      <c r="S11" s="76"/>
      <c r="T11" s="76">
        <v>283743000</v>
      </c>
      <c r="U11" s="76"/>
      <c r="V11" s="6" t="e">
        <f t="shared" si="5"/>
        <v>#REF!</v>
      </c>
      <c r="W11" s="6"/>
      <c r="X11" s="6"/>
      <c r="Y11" s="6"/>
    </row>
    <row r="12" spans="2:25" ht="20.25" customHeight="1">
      <c r="B12" s="102" t="s">
        <v>40</v>
      </c>
      <c r="C12" s="102"/>
      <c r="D12" s="37" t="s">
        <v>3</v>
      </c>
      <c r="E12" s="26">
        <v>37054603.82</v>
      </c>
      <c r="F12" s="26"/>
      <c r="G12" s="26">
        <v>36756582</v>
      </c>
      <c r="H12" s="26"/>
      <c r="I12" s="26">
        <f>F12+G12+H12</f>
        <v>36756582</v>
      </c>
      <c r="J12" s="26">
        <v>2381280</v>
      </c>
      <c r="K12" s="26">
        <f>I12+J12</f>
        <v>39137862</v>
      </c>
      <c r="L12" s="33">
        <f t="shared" si="0"/>
        <v>105.62213049185422</v>
      </c>
      <c r="M12" s="75" t="e">
        <f aca="true" t="shared" si="6" ref="M12:O13">M15*1</f>
        <v>#REF!</v>
      </c>
      <c r="N12" s="75" t="e">
        <f t="shared" si="6"/>
        <v>#REF!</v>
      </c>
      <c r="O12" s="75" t="e">
        <f t="shared" si="6"/>
        <v>#REF!</v>
      </c>
      <c r="P12" s="72" t="e">
        <f t="shared" si="1"/>
        <v>#REF!</v>
      </c>
      <c r="Q12" s="73" t="e">
        <f t="shared" si="2"/>
        <v>#REF!</v>
      </c>
      <c r="R12" s="21" t="e">
        <f t="shared" si="3"/>
        <v>#REF!</v>
      </c>
      <c r="S12" s="21"/>
      <c r="T12" s="21">
        <v>28848880.5</v>
      </c>
      <c r="U12" s="21"/>
      <c r="V12" s="6" t="e">
        <f t="shared" si="5"/>
        <v>#REF!</v>
      </c>
      <c r="W12" s="6"/>
      <c r="X12" s="6"/>
      <c r="Y12" s="6"/>
    </row>
    <row r="13" spans="2:25" ht="20.25" customHeight="1">
      <c r="B13" s="102"/>
      <c r="C13" s="102"/>
      <c r="D13" s="37" t="s">
        <v>2</v>
      </c>
      <c r="E13" s="26">
        <v>5559640</v>
      </c>
      <c r="F13" s="26">
        <v>5764000</v>
      </c>
      <c r="G13" s="26"/>
      <c r="H13" s="26"/>
      <c r="I13" s="26">
        <f>F13+G13+H13</f>
        <v>5764000</v>
      </c>
      <c r="J13" s="26"/>
      <c r="K13" s="26">
        <f>I13+J13</f>
        <v>5764000</v>
      </c>
      <c r="L13" s="33">
        <f t="shared" si="0"/>
        <v>103.67577756833177</v>
      </c>
      <c r="M13" s="75" t="e">
        <f t="shared" si="6"/>
        <v>#REF!</v>
      </c>
      <c r="N13" s="75" t="e">
        <f t="shared" si="6"/>
        <v>#REF!</v>
      </c>
      <c r="O13" s="75" t="e">
        <f t="shared" si="6"/>
        <v>#REF!</v>
      </c>
      <c r="P13" s="72" t="e">
        <f t="shared" si="1"/>
        <v>#REF!</v>
      </c>
      <c r="Q13" s="73" t="e">
        <f t="shared" si="2"/>
        <v>#REF!</v>
      </c>
      <c r="R13" s="21" t="e">
        <f t="shared" si="3"/>
        <v>#REF!</v>
      </c>
      <c r="S13" s="21"/>
      <c r="T13" s="21">
        <v>3799000</v>
      </c>
      <c r="U13" s="21">
        <f t="shared" si="4"/>
        <v>0</v>
      </c>
      <c r="V13" s="6" t="e">
        <f t="shared" si="5"/>
        <v>#REF!</v>
      </c>
      <c r="W13" s="6"/>
      <c r="X13" s="6"/>
      <c r="Y13" s="6"/>
    </row>
    <row r="14" spans="2:25" ht="20.25" customHeight="1">
      <c r="B14" s="102"/>
      <c r="C14" s="102"/>
      <c r="D14" s="37" t="s">
        <v>1</v>
      </c>
      <c r="E14" s="26">
        <f>SUM(E12:E13)</f>
        <v>42614243.82</v>
      </c>
      <c r="F14" s="26">
        <f>SUM(F12:F13)</f>
        <v>5764000</v>
      </c>
      <c r="G14" s="26">
        <f>SUM(G12:G13)</f>
        <v>36756582</v>
      </c>
      <c r="H14" s="26"/>
      <c r="I14" s="26">
        <f>SUM(I12:I13)</f>
        <v>42520582</v>
      </c>
      <c r="J14" s="26">
        <f>SUM(J12:J13)</f>
        <v>2381280</v>
      </c>
      <c r="K14" s="51">
        <f>SUM(K12:K13)</f>
        <v>44901862</v>
      </c>
      <c r="L14" s="33">
        <f t="shared" si="0"/>
        <v>105.36820080549303</v>
      </c>
      <c r="M14" s="75" t="e">
        <f>M12+M13</f>
        <v>#REF!</v>
      </c>
      <c r="N14" s="75" t="e">
        <f>N12+N13</f>
        <v>#REF!</v>
      </c>
      <c r="O14" s="75" t="e">
        <f>O12+O13</f>
        <v>#REF!</v>
      </c>
      <c r="P14" s="72" t="e">
        <f t="shared" si="1"/>
        <v>#REF!</v>
      </c>
      <c r="Q14" s="73" t="e">
        <f t="shared" si="2"/>
        <v>#REF!</v>
      </c>
      <c r="R14" s="21" t="e">
        <f t="shared" si="3"/>
        <v>#REF!</v>
      </c>
      <c r="S14" s="21"/>
      <c r="T14" s="21">
        <v>32647880.5</v>
      </c>
      <c r="U14" s="21">
        <f t="shared" si="4"/>
        <v>0</v>
      </c>
      <c r="V14" s="6" t="e">
        <f t="shared" si="5"/>
        <v>#REF!</v>
      </c>
      <c r="W14" s="6"/>
      <c r="X14" s="6"/>
      <c r="Y14" s="6"/>
    </row>
    <row r="15" spans="2:25" ht="20.25" customHeight="1">
      <c r="B15" s="125" t="s">
        <v>41</v>
      </c>
      <c r="C15" s="126"/>
      <c r="D15" s="34" t="s">
        <v>3</v>
      </c>
      <c r="E15" s="26">
        <v>37071176.13</v>
      </c>
      <c r="F15" s="26"/>
      <c r="G15" s="26"/>
      <c r="H15" s="26"/>
      <c r="I15" s="26">
        <f>F15+G15+H15</f>
        <v>0</v>
      </c>
      <c r="J15" s="26"/>
      <c r="K15" s="26">
        <f>I15+J15</f>
        <v>0</v>
      </c>
      <c r="L15" s="33">
        <f t="shared" si="0"/>
        <v>0</v>
      </c>
      <c r="M15" s="75" t="e">
        <f>#REF!*1</f>
        <v>#REF!</v>
      </c>
      <c r="N15" s="75" t="e">
        <f>#REF!*1</f>
        <v>#REF!</v>
      </c>
      <c r="O15" s="75" t="e">
        <f>#REF!*1</f>
        <v>#REF!</v>
      </c>
      <c r="P15" s="72" t="e">
        <f t="shared" si="1"/>
        <v>#REF!</v>
      </c>
      <c r="Q15" s="73" t="e">
        <f t="shared" si="2"/>
        <v>#REF!</v>
      </c>
      <c r="R15" s="21" t="e">
        <f t="shared" si="3"/>
        <v>#REF!</v>
      </c>
      <c r="S15" s="21"/>
      <c r="T15" s="22">
        <v>28848880.5</v>
      </c>
      <c r="U15" s="21"/>
      <c r="V15" s="6" t="e">
        <f t="shared" si="5"/>
        <v>#REF!</v>
      </c>
      <c r="W15" s="6"/>
      <c r="X15" s="6"/>
      <c r="Y15" s="6"/>
    </row>
    <row r="16" spans="2:25" ht="20.25" customHeight="1">
      <c r="B16" s="127"/>
      <c r="C16" s="128"/>
      <c r="D16" s="34" t="s">
        <v>2</v>
      </c>
      <c r="E16" s="26">
        <v>5562260</v>
      </c>
      <c r="F16" s="26">
        <v>5764000</v>
      </c>
      <c r="G16" s="26"/>
      <c r="H16" s="26"/>
      <c r="I16" s="26">
        <f>F16+G16+H16</f>
        <v>5764000</v>
      </c>
      <c r="J16" s="26"/>
      <c r="K16" s="26">
        <f>I16+J16</f>
        <v>5764000</v>
      </c>
      <c r="L16" s="33">
        <f t="shared" si="0"/>
        <v>103.62694300518133</v>
      </c>
      <c r="M16" s="75" t="e">
        <f>#REF!*1</f>
        <v>#REF!</v>
      </c>
      <c r="N16" s="75" t="e">
        <f>#REF!*1</f>
        <v>#REF!</v>
      </c>
      <c r="O16" s="75" t="e">
        <f>#REF!*1</f>
        <v>#REF!</v>
      </c>
      <c r="P16" s="72" t="e">
        <f t="shared" si="1"/>
        <v>#REF!</v>
      </c>
      <c r="Q16" s="73" t="e">
        <f t="shared" si="2"/>
        <v>#REF!</v>
      </c>
      <c r="R16" s="21" t="e">
        <f t="shared" si="3"/>
        <v>#REF!</v>
      </c>
      <c r="S16" s="21"/>
      <c r="T16" s="22">
        <v>3799000</v>
      </c>
      <c r="U16" s="21"/>
      <c r="V16" s="6" t="e">
        <f t="shared" si="5"/>
        <v>#REF!</v>
      </c>
      <c r="W16" s="6"/>
      <c r="X16" s="6"/>
      <c r="Y16" s="6"/>
    </row>
    <row r="17" spans="2:25" ht="20.25" customHeight="1">
      <c r="B17" s="102" t="s">
        <v>15</v>
      </c>
      <c r="C17" s="102"/>
      <c r="D17" s="37" t="s">
        <v>2</v>
      </c>
      <c r="E17" s="26">
        <f>E19+E20</f>
        <v>221825257.53</v>
      </c>
      <c r="F17" s="26">
        <f>F19+F20</f>
        <v>3771251.4</v>
      </c>
      <c r="G17" s="26"/>
      <c r="H17" s="26"/>
      <c r="I17" s="26">
        <f>F17+G17+H17</f>
        <v>3771251.4</v>
      </c>
      <c r="J17" s="26"/>
      <c r="K17" s="26">
        <f>K19+K20</f>
        <v>274069780.55</v>
      </c>
      <c r="L17" s="33">
        <f t="shared" si="0"/>
        <v>123.55210745689516</v>
      </c>
      <c r="M17" s="71" t="e">
        <f>M19+#REF!+M20</f>
        <v>#REF!</v>
      </c>
      <c r="N17" s="71" t="e">
        <f>N19+#REF!+N20</f>
        <v>#REF!</v>
      </c>
      <c r="O17" s="71" t="e">
        <f>O19+#REF!+O20</f>
        <v>#REF!</v>
      </c>
      <c r="P17" s="72" t="e">
        <f t="shared" si="1"/>
        <v>#REF!</v>
      </c>
      <c r="Q17" s="73" t="e">
        <f t="shared" si="2"/>
        <v>#REF!</v>
      </c>
      <c r="R17" s="21" t="e">
        <f t="shared" si="3"/>
        <v>#REF!</v>
      </c>
      <c r="S17" s="21"/>
      <c r="T17" s="21">
        <v>276213979.21000004</v>
      </c>
      <c r="U17" s="21">
        <f t="shared" si="4"/>
        <v>0</v>
      </c>
      <c r="V17" s="6" t="e">
        <f t="shared" si="5"/>
        <v>#REF!</v>
      </c>
      <c r="W17" s="6"/>
      <c r="X17" s="6"/>
      <c r="Y17" s="6"/>
    </row>
    <row r="18" spans="2:25" ht="20.25" customHeight="1">
      <c r="B18" s="102"/>
      <c r="C18" s="102"/>
      <c r="D18" s="37" t="s">
        <v>1</v>
      </c>
      <c r="E18" s="26">
        <f>SUM(E17)</f>
        <v>221825257.53</v>
      </c>
      <c r="F18" s="26">
        <f>F19+F20</f>
        <v>3771251.4</v>
      </c>
      <c r="G18" s="26"/>
      <c r="H18" s="26"/>
      <c r="I18" s="26">
        <f>SUM(I17)</f>
        <v>3771251.4</v>
      </c>
      <c r="J18" s="26">
        <f>J19+J20</f>
        <v>270298529.15</v>
      </c>
      <c r="K18" s="51">
        <f>SUM(K17)</f>
        <v>274069780.55</v>
      </c>
      <c r="L18" s="33">
        <f t="shared" si="0"/>
        <v>123.55210745689516</v>
      </c>
      <c r="M18" s="71" t="e">
        <f>SUM(M17)</f>
        <v>#REF!</v>
      </c>
      <c r="N18" s="71" t="e">
        <f>SUM(N17)</f>
        <v>#REF!</v>
      </c>
      <c r="O18" s="71" t="e">
        <f>SUM(O17)</f>
        <v>#REF!</v>
      </c>
      <c r="P18" s="72" t="e">
        <f t="shared" si="1"/>
        <v>#REF!</v>
      </c>
      <c r="Q18" s="73" t="e">
        <f t="shared" si="2"/>
        <v>#REF!</v>
      </c>
      <c r="R18" s="21" t="e">
        <f t="shared" si="3"/>
        <v>#REF!</v>
      </c>
      <c r="S18" s="21"/>
      <c r="T18" s="21">
        <v>276213979.21000004</v>
      </c>
      <c r="U18" s="21">
        <f t="shared" si="4"/>
        <v>0</v>
      </c>
      <c r="V18" s="6" t="e">
        <f t="shared" si="5"/>
        <v>#REF!</v>
      </c>
      <c r="W18" s="55"/>
      <c r="X18" s="6"/>
      <c r="Y18" s="6"/>
    </row>
    <row r="19" spans="2:25" ht="20.25" customHeight="1">
      <c r="B19" s="129" t="s">
        <v>42</v>
      </c>
      <c r="C19" s="129"/>
      <c r="D19" s="34" t="s">
        <v>2</v>
      </c>
      <c r="E19" s="26">
        <v>53793577.38</v>
      </c>
      <c r="F19" s="26">
        <v>1549331.4</v>
      </c>
      <c r="G19" s="26"/>
      <c r="H19" s="26"/>
      <c r="I19" s="26">
        <f>F19+G19+H19</f>
        <v>1549331.4</v>
      </c>
      <c r="J19" s="26">
        <v>72653270.75</v>
      </c>
      <c r="K19" s="26">
        <f>I19+J19</f>
        <v>74202602.15</v>
      </c>
      <c r="L19" s="33">
        <f t="shared" si="0"/>
        <v>137.93951948172145</v>
      </c>
      <c r="M19" s="75" t="e">
        <f>#REF!*1</f>
        <v>#REF!</v>
      </c>
      <c r="N19" s="75" t="e">
        <f>#REF!*1</f>
        <v>#REF!</v>
      </c>
      <c r="O19" s="75" t="e">
        <f>#REF!*1</f>
        <v>#REF!</v>
      </c>
      <c r="P19" s="72" t="e">
        <f t="shared" si="1"/>
        <v>#REF!</v>
      </c>
      <c r="Q19" s="73" t="e">
        <f t="shared" si="2"/>
        <v>#REF!</v>
      </c>
      <c r="R19" s="21" t="e">
        <f t="shared" si="3"/>
        <v>#REF!</v>
      </c>
      <c r="S19" s="21"/>
      <c r="T19" s="21">
        <v>80818276</v>
      </c>
      <c r="U19" s="21">
        <f t="shared" si="4"/>
        <v>0</v>
      </c>
      <c r="V19" s="6" t="e">
        <f t="shared" si="5"/>
        <v>#REF!</v>
      </c>
      <c r="W19" s="6"/>
      <c r="X19" s="6"/>
      <c r="Y19" s="6"/>
    </row>
    <row r="20" spans="2:25" ht="20.25" customHeight="1">
      <c r="B20" s="124" t="s">
        <v>43</v>
      </c>
      <c r="C20" s="124"/>
      <c r="D20" s="34" t="s">
        <v>2</v>
      </c>
      <c r="E20" s="26">
        <v>168031680.15</v>
      </c>
      <c r="F20" s="26">
        <v>2221920</v>
      </c>
      <c r="G20" s="26"/>
      <c r="H20" s="26"/>
      <c r="I20" s="26">
        <f>F20+G20+H20</f>
        <v>2221920</v>
      </c>
      <c r="J20" s="26">
        <v>197645258.4</v>
      </c>
      <c r="K20" s="26">
        <f>I20+J20</f>
        <v>199867178.4</v>
      </c>
      <c r="L20" s="33">
        <f t="shared" si="0"/>
        <v>118.94612862382903</v>
      </c>
      <c r="M20" s="77" t="e">
        <f>#REF!*1</f>
        <v>#REF!</v>
      </c>
      <c r="N20" s="77" t="e">
        <f>#REF!*1</f>
        <v>#REF!</v>
      </c>
      <c r="O20" s="77" t="e">
        <f>#REF!*1</f>
        <v>#REF!</v>
      </c>
      <c r="P20" s="72" t="e">
        <f t="shared" si="1"/>
        <v>#REF!</v>
      </c>
      <c r="Q20" s="73" t="e">
        <f t="shared" si="2"/>
        <v>#REF!</v>
      </c>
      <c r="R20" s="21" t="e">
        <f t="shared" si="3"/>
        <v>#REF!</v>
      </c>
      <c r="S20" s="21"/>
      <c r="T20" s="21">
        <v>192575648.8</v>
      </c>
      <c r="U20" s="21">
        <f t="shared" si="4"/>
        <v>0</v>
      </c>
      <c r="V20" s="6" t="e">
        <f t="shared" si="5"/>
        <v>#REF!</v>
      </c>
      <c r="W20" s="6"/>
      <c r="X20" s="6"/>
      <c r="Y20" s="6"/>
    </row>
    <row r="21" spans="2:25" ht="20.25" customHeight="1">
      <c r="B21" s="102" t="s">
        <v>16</v>
      </c>
      <c r="C21" s="102"/>
      <c r="D21" s="37" t="s">
        <v>3</v>
      </c>
      <c r="E21" s="26">
        <v>428540077.16</v>
      </c>
      <c r="F21" s="26"/>
      <c r="G21" s="26">
        <v>539689530</v>
      </c>
      <c r="H21" s="26"/>
      <c r="I21" s="26">
        <f>F21+G21+H21</f>
        <v>539689530</v>
      </c>
      <c r="J21" s="26">
        <v>4513500</v>
      </c>
      <c r="K21" s="26">
        <f>I21+J21</f>
        <v>544203030</v>
      </c>
      <c r="L21" s="33">
        <f t="shared" si="0"/>
        <v>126.98999673648166</v>
      </c>
      <c r="M21" s="70" t="e">
        <f>#REF!*1</f>
        <v>#REF!</v>
      </c>
      <c r="N21" s="49" t="e">
        <f>#REF!*1</f>
        <v>#REF!</v>
      </c>
      <c r="O21" s="71" t="e">
        <f>#REF!*1</f>
        <v>#REF!</v>
      </c>
      <c r="P21" s="72" t="e">
        <f t="shared" si="1"/>
        <v>#REF!</v>
      </c>
      <c r="Q21" s="73" t="e">
        <f t="shared" si="2"/>
        <v>#REF!</v>
      </c>
      <c r="R21" s="21" t="e">
        <f t="shared" si="3"/>
        <v>#REF!</v>
      </c>
      <c r="S21" s="21"/>
      <c r="T21" s="21">
        <v>468846217.88129914</v>
      </c>
      <c r="U21" s="21">
        <f t="shared" si="4"/>
        <v>0</v>
      </c>
      <c r="V21" s="6" t="e">
        <f t="shared" si="5"/>
        <v>#REF!</v>
      </c>
      <c r="W21" s="6"/>
      <c r="X21" s="6"/>
      <c r="Y21" s="6"/>
    </row>
    <row r="22" spans="2:25" ht="20.25" customHeight="1">
      <c r="B22" s="102"/>
      <c r="C22" s="102"/>
      <c r="D22" s="37" t="s">
        <v>2</v>
      </c>
      <c r="E22" s="26"/>
      <c r="F22" s="26"/>
      <c r="G22" s="26"/>
      <c r="H22" s="26"/>
      <c r="I22" s="26">
        <f>F22+G22+H22</f>
        <v>0</v>
      </c>
      <c r="J22" s="26"/>
      <c r="K22" s="26">
        <f>I22+J22</f>
        <v>0</v>
      </c>
      <c r="L22" s="33"/>
      <c r="M22" s="70" t="e">
        <f>#REF!*1</f>
        <v>#REF!</v>
      </c>
      <c r="N22" s="70" t="e">
        <f>#REF!*1</f>
        <v>#REF!</v>
      </c>
      <c r="O22" s="70" t="e">
        <f>#REF!*1</f>
        <v>#REF!</v>
      </c>
      <c r="P22" s="72" t="e">
        <f t="shared" si="1"/>
        <v>#REF!</v>
      </c>
      <c r="Q22" s="73" t="e">
        <f t="shared" si="2"/>
        <v>#REF!</v>
      </c>
      <c r="R22" s="21" t="e">
        <f t="shared" si="3"/>
        <v>#REF!</v>
      </c>
      <c r="S22" s="21"/>
      <c r="T22" s="21">
        <v>41037</v>
      </c>
      <c r="U22" s="21"/>
      <c r="V22" s="6" t="e">
        <f t="shared" si="5"/>
        <v>#REF!</v>
      </c>
      <c r="W22" s="6"/>
      <c r="X22" s="6"/>
      <c r="Y22" s="6"/>
    </row>
    <row r="23" spans="2:25" ht="20.25" customHeight="1">
      <c r="B23" s="102"/>
      <c r="C23" s="102"/>
      <c r="D23" s="37" t="s">
        <v>1</v>
      </c>
      <c r="E23" s="26">
        <f>SUM(E21:E22)</f>
        <v>428540077.16</v>
      </c>
      <c r="F23" s="26"/>
      <c r="G23" s="26">
        <f>SUM(G21:G22)</f>
        <v>539689530</v>
      </c>
      <c r="H23" s="26"/>
      <c r="I23" s="26">
        <f>SUM(I21:I22)</f>
        <v>539689530</v>
      </c>
      <c r="J23" s="26">
        <f>SUM(J21:J22)</f>
        <v>4513500</v>
      </c>
      <c r="K23" s="51">
        <f>SUM(K21:K22)</f>
        <v>544203030</v>
      </c>
      <c r="L23" s="33">
        <f t="shared" si="0"/>
        <v>126.98999673648166</v>
      </c>
      <c r="M23" s="71" t="e">
        <f>SUM(M21:M22)</f>
        <v>#REF!</v>
      </c>
      <c r="N23" s="71" t="e">
        <f>SUM(N21:N22)</f>
        <v>#REF!</v>
      </c>
      <c r="O23" s="71" t="e">
        <f>SUM(O21:O22)</f>
        <v>#REF!</v>
      </c>
      <c r="P23" s="72" t="e">
        <f t="shared" si="1"/>
        <v>#REF!</v>
      </c>
      <c r="Q23" s="73" t="e">
        <f t="shared" si="2"/>
        <v>#REF!</v>
      </c>
      <c r="R23" s="21" t="e">
        <f t="shared" si="3"/>
        <v>#REF!</v>
      </c>
      <c r="S23" s="21"/>
      <c r="T23" s="21">
        <v>468887254.88129914</v>
      </c>
      <c r="U23" s="21">
        <f t="shared" si="4"/>
        <v>0</v>
      </c>
      <c r="V23" s="6" t="e">
        <f t="shared" si="5"/>
        <v>#REF!</v>
      </c>
      <c r="W23" s="6"/>
      <c r="X23" s="6"/>
      <c r="Y23" s="6"/>
    </row>
    <row r="24" spans="2:25" ht="20.25" customHeight="1">
      <c r="B24" s="102" t="s">
        <v>17</v>
      </c>
      <c r="C24" s="102"/>
      <c r="D24" s="37" t="s">
        <v>3</v>
      </c>
      <c r="E24" s="26">
        <v>75916946.3</v>
      </c>
      <c r="F24" s="26"/>
      <c r="G24" s="26">
        <v>106644800</v>
      </c>
      <c r="H24" s="26"/>
      <c r="I24" s="26">
        <f>F24+G24+H24</f>
        <v>106644800</v>
      </c>
      <c r="J24" s="26"/>
      <c r="K24" s="26">
        <f>I24+J24</f>
        <v>106644800</v>
      </c>
      <c r="L24" s="33">
        <f t="shared" si="0"/>
        <v>140.47561868278152</v>
      </c>
      <c r="M24" s="70" t="e">
        <f>#REF!*1</f>
        <v>#REF!</v>
      </c>
      <c r="N24" s="74" t="e">
        <f>#REF!*1</f>
        <v>#REF!</v>
      </c>
      <c r="O24" s="71" t="e">
        <f>#REF!*1</f>
        <v>#REF!</v>
      </c>
      <c r="P24" s="72" t="e">
        <f t="shared" si="1"/>
        <v>#REF!</v>
      </c>
      <c r="Q24" s="73" t="e">
        <f t="shared" si="2"/>
        <v>#REF!</v>
      </c>
      <c r="R24" s="21" t="e">
        <f t="shared" si="3"/>
        <v>#REF!</v>
      </c>
      <c r="S24" s="21"/>
      <c r="T24" s="21">
        <v>102288000</v>
      </c>
      <c r="U24" s="21">
        <f t="shared" si="4"/>
        <v>0</v>
      </c>
      <c r="V24" s="6" t="e">
        <f t="shared" si="5"/>
        <v>#REF!</v>
      </c>
      <c r="W24" s="6"/>
      <c r="X24" s="6"/>
      <c r="Y24" s="6"/>
    </row>
    <row r="25" spans="2:25" ht="20.25" customHeight="1">
      <c r="B25" s="102"/>
      <c r="C25" s="102"/>
      <c r="D25" s="37" t="s">
        <v>1</v>
      </c>
      <c r="E25" s="26">
        <f>SUM(E24)</f>
        <v>75916946.3</v>
      </c>
      <c r="F25" s="26"/>
      <c r="G25" s="26">
        <f>SUM(G24)</f>
        <v>106644800</v>
      </c>
      <c r="H25" s="26"/>
      <c r="I25" s="26">
        <f>SUM(I24)</f>
        <v>106644800</v>
      </c>
      <c r="J25" s="26"/>
      <c r="K25" s="51">
        <f>SUM(K24)</f>
        <v>106644800</v>
      </c>
      <c r="L25" s="33">
        <f t="shared" si="0"/>
        <v>140.47561868278152</v>
      </c>
      <c r="M25" s="71" t="e">
        <f>SUM(M24)</f>
        <v>#REF!</v>
      </c>
      <c r="N25" s="71" t="e">
        <f>SUM(N24)</f>
        <v>#REF!</v>
      </c>
      <c r="O25" s="71" t="e">
        <f>SUM(O24)</f>
        <v>#REF!</v>
      </c>
      <c r="P25" s="72" t="e">
        <f t="shared" si="1"/>
        <v>#REF!</v>
      </c>
      <c r="Q25" s="73" t="e">
        <f t="shared" si="2"/>
        <v>#REF!</v>
      </c>
      <c r="R25" s="21" t="e">
        <f t="shared" si="3"/>
        <v>#REF!</v>
      </c>
      <c r="S25" s="21"/>
      <c r="T25" s="21">
        <v>102288000</v>
      </c>
      <c r="U25" s="21">
        <f t="shared" si="4"/>
        <v>0</v>
      </c>
      <c r="V25" s="6" t="e">
        <f t="shared" si="5"/>
        <v>#REF!</v>
      </c>
      <c r="W25" s="6"/>
      <c r="X25" s="6"/>
      <c r="Y25" s="6"/>
    </row>
    <row r="26" spans="2:25" ht="20.25" customHeight="1">
      <c r="B26" s="102" t="s">
        <v>18</v>
      </c>
      <c r="C26" s="102"/>
      <c r="D26" s="37" t="s">
        <v>3</v>
      </c>
      <c r="E26" s="26">
        <v>5853966.5</v>
      </c>
      <c r="F26" s="26"/>
      <c r="G26" s="26"/>
      <c r="H26" s="26"/>
      <c r="I26" s="26">
        <f>F26+G26+H26</f>
        <v>0</v>
      </c>
      <c r="J26" s="26">
        <v>7372850</v>
      </c>
      <c r="K26" s="26">
        <f>I26+J26</f>
        <v>7372850</v>
      </c>
      <c r="L26" s="33">
        <f t="shared" si="0"/>
        <v>125.94622808312961</v>
      </c>
      <c r="M26" s="70" t="e">
        <f>#REF!*1</f>
        <v>#REF!</v>
      </c>
      <c r="N26" s="71" t="e">
        <f>#REF!*1</f>
        <v>#REF!</v>
      </c>
      <c r="O26" s="71" t="e">
        <f>#REF!*1</f>
        <v>#REF!</v>
      </c>
      <c r="P26" s="72" t="e">
        <f t="shared" si="1"/>
        <v>#REF!</v>
      </c>
      <c r="Q26" s="73" t="e">
        <f t="shared" si="2"/>
        <v>#REF!</v>
      </c>
      <c r="R26" s="21" t="e">
        <f t="shared" si="3"/>
        <v>#REF!</v>
      </c>
      <c r="S26" s="21"/>
      <c r="T26" s="21">
        <v>9884740</v>
      </c>
      <c r="U26" s="21">
        <f t="shared" si="4"/>
        <v>0</v>
      </c>
      <c r="V26" s="6" t="e">
        <f t="shared" si="5"/>
        <v>#REF!</v>
      </c>
      <c r="W26" s="6"/>
      <c r="X26" s="6"/>
      <c r="Y26" s="6"/>
    </row>
    <row r="27" spans="2:25" ht="20.25" customHeight="1">
      <c r="B27" s="102"/>
      <c r="C27" s="102"/>
      <c r="D27" s="37" t="s">
        <v>1</v>
      </c>
      <c r="E27" s="26">
        <f>SUM(E26)</f>
        <v>5853966.5</v>
      </c>
      <c r="F27" s="26"/>
      <c r="G27" s="26"/>
      <c r="H27" s="26"/>
      <c r="I27" s="26">
        <f>SUM(I26)</f>
        <v>0</v>
      </c>
      <c r="J27" s="26">
        <f>SUM(J26)</f>
        <v>7372850</v>
      </c>
      <c r="K27" s="51">
        <f>SUM(K26)</f>
        <v>7372850</v>
      </c>
      <c r="L27" s="33">
        <f t="shared" si="0"/>
        <v>125.94622808312961</v>
      </c>
      <c r="M27" s="71" t="e">
        <f>SUM(M26)</f>
        <v>#REF!</v>
      </c>
      <c r="N27" s="71" t="e">
        <f>SUM(N26)</f>
        <v>#REF!</v>
      </c>
      <c r="O27" s="71" t="e">
        <f>SUM(O26)</f>
        <v>#REF!</v>
      </c>
      <c r="P27" s="72" t="e">
        <f t="shared" si="1"/>
        <v>#REF!</v>
      </c>
      <c r="Q27" s="73" t="e">
        <f t="shared" si="2"/>
        <v>#REF!</v>
      </c>
      <c r="R27" s="21" t="e">
        <f t="shared" si="3"/>
        <v>#REF!</v>
      </c>
      <c r="S27" s="21"/>
      <c r="T27" s="21">
        <v>9884740</v>
      </c>
      <c r="U27" s="21">
        <f t="shared" si="4"/>
        <v>0</v>
      </c>
      <c r="V27" s="6" t="e">
        <f t="shared" si="5"/>
        <v>#REF!</v>
      </c>
      <c r="W27" s="6"/>
      <c r="X27" s="6"/>
      <c r="Y27" s="6"/>
    </row>
    <row r="28" spans="2:25" ht="20.25" customHeight="1">
      <c r="B28" s="102" t="s">
        <v>45</v>
      </c>
      <c r="C28" s="102"/>
      <c r="D28" s="57" t="s">
        <v>3</v>
      </c>
      <c r="E28" s="26">
        <f>E9+E12+E21+E24+E26</f>
        <v>845744240.78</v>
      </c>
      <c r="F28" s="26">
        <f>F9+F12+F21+F24+F26</f>
        <v>0</v>
      </c>
      <c r="G28" s="26">
        <f>G9+G12+G21+G24+G26</f>
        <v>683090912</v>
      </c>
      <c r="H28" s="26">
        <f>H9+H12+H21+H24+H26</f>
        <v>0</v>
      </c>
      <c r="I28" s="26">
        <f>F28+G28+H28</f>
        <v>683090912</v>
      </c>
      <c r="J28" s="26">
        <f>J10+J14+J18+J23+J27</f>
        <v>627803659.15</v>
      </c>
      <c r="K28" s="26">
        <f>K10+K12+K23+K25+K27</f>
        <v>1040596042</v>
      </c>
      <c r="L28" s="33">
        <f t="shared" si="0"/>
        <v>123.03909288702872</v>
      </c>
      <c r="M28" s="71" t="e">
        <f>M9+M12+M21+M24+M26</f>
        <v>#REF!</v>
      </c>
      <c r="N28" s="71" t="e">
        <f>N9+N12+N21+N24+N26</f>
        <v>#REF!</v>
      </c>
      <c r="O28" s="71" t="e">
        <f>O9+O12+O21+O24+O26</f>
        <v>#REF!</v>
      </c>
      <c r="P28" s="72" t="e">
        <f t="shared" si="1"/>
        <v>#REF!</v>
      </c>
      <c r="Q28" s="73" t="e">
        <f t="shared" si="2"/>
        <v>#REF!</v>
      </c>
      <c r="R28" s="21" t="e">
        <f t="shared" si="3"/>
        <v>#REF!</v>
      </c>
      <c r="S28" s="21"/>
      <c r="T28" s="21">
        <v>893610838.3812991</v>
      </c>
      <c r="U28" s="21">
        <f t="shared" si="4"/>
        <v>0</v>
      </c>
      <c r="V28" s="6" t="e">
        <f t="shared" si="5"/>
        <v>#REF!</v>
      </c>
      <c r="W28" s="6"/>
      <c r="X28" s="6"/>
      <c r="Y28" s="6"/>
    </row>
    <row r="29" spans="2:25" ht="20.25" customHeight="1">
      <c r="B29" s="102"/>
      <c r="C29" s="102"/>
      <c r="D29" s="57" t="s">
        <v>2</v>
      </c>
      <c r="E29" s="26">
        <f>E13+E17+E22</f>
        <v>227384897.53</v>
      </c>
      <c r="F29" s="26">
        <f>F13+F17+F22</f>
        <v>9535251.4</v>
      </c>
      <c r="G29" s="26">
        <f>G13+G17+G22</f>
        <v>0</v>
      </c>
      <c r="H29" s="26">
        <f>H13+H17+H22</f>
        <v>0</v>
      </c>
      <c r="I29" s="26">
        <f>F29+G29+H29</f>
        <v>9535251.4</v>
      </c>
      <c r="J29" s="26">
        <f>J13+J17+J22</f>
        <v>0</v>
      </c>
      <c r="K29" s="26">
        <f>K13+K18</f>
        <v>279833780.55</v>
      </c>
      <c r="L29" s="33">
        <f t="shared" si="0"/>
        <v>123.0661242631913</v>
      </c>
      <c r="M29" s="71" t="e">
        <f>M13+M17+M22</f>
        <v>#REF!</v>
      </c>
      <c r="N29" s="71" t="e">
        <f>N13+N17+N22</f>
        <v>#REF!</v>
      </c>
      <c r="O29" s="71" t="e">
        <f>O13+O17+O22</f>
        <v>#REF!</v>
      </c>
      <c r="P29" s="72" t="e">
        <f t="shared" si="1"/>
        <v>#REF!</v>
      </c>
      <c r="Q29" s="73" t="e">
        <f t="shared" si="2"/>
        <v>#REF!</v>
      </c>
      <c r="R29" s="21" t="e">
        <f t="shared" si="3"/>
        <v>#REF!</v>
      </c>
      <c r="S29" s="21"/>
      <c r="T29" s="21">
        <v>280054016.21000004</v>
      </c>
      <c r="U29" s="21">
        <f t="shared" si="4"/>
        <v>0</v>
      </c>
      <c r="V29" s="6" t="e">
        <f t="shared" si="5"/>
        <v>#REF!</v>
      </c>
      <c r="W29" s="6"/>
      <c r="X29" s="6"/>
      <c r="Y29" s="6"/>
    </row>
    <row r="30" spans="2:25" ht="19.5" customHeight="1">
      <c r="B30" s="102"/>
      <c r="C30" s="102"/>
      <c r="D30" s="57" t="s">
        <v>1</v>
      </c>
      <c r="E30" s="51">
        <f aca="true" t="shared" si="7" ref="E30:K30">SUM(E28:E29)</f>
        <v>1073129138.31</v>
      </c>
      <c r="F30" s="26">
        <f t="shared" si="7"/>
        <v>9535251.4</v>
      </c>
      <c r="G30" s="26">
        <f t="shared" si="7"/>
        <v>683090912</v>
      </c>
      <c r="H30" s="26">
        <f t="shared" si="7"/>
        <v>0</v>
      </c>
      <c r="I30" s="51">
        <f t="shared" si="7"/>
        <v>692626163.4</v>
      </c>
      <c r="J30" s="26">
        <f t="shared" si="7"/>
        <v>627803659.15</v>
      </c>
      <c r="K30" s="51">
        <f t="shared" si="7"/>
        <v>1320429822.55</v>
      </c>
      <c r="L30" s="33">
        <f t="shared" si="0"/>
        <v>123.04482055435169</v>
      </c>
      <c r="M30" s="71" t="e">
        <f>M28+M29</f>
        <v>#REF!</v>
      </c>
      <c r="N30" s="71" t="e">
        <f>N28+N29</f>
        <v>#REF!</v>
      </c>
      <c r="O30" s="71" t="e">
        <f>O28+O29</f>
        <v>#REF!</v>
      </c>
      <c r="P30" s="72" t="e">
        <f t="shared" si="1"/>
        <v>#REF!</v>
      </c>
      <c r="Q30" s="73" t="e">
        <f t="shared" si="2"/>
        <v>#REF!</v>
      </c>
      <c r="R30" s="21" t="e">
        <f t="shared" si="3"/>
        <v>#REF!</v>
      </c>
      <c r="S30" s="21"/>
      <c r="T30" s="21">
        <v>1173664854.591299</v>
      </c>
      <c r="U30" s="21">
        <f t="shared" si="4"/>
        <v>0</v>
      </c>
      <c r="V30" s="6" t="e">
        <f t="shared" si="5"/>
        <v>#REF!</v>
      </c>
      <c r="W30" s="6"/>
      <c r="X30" s="6"/>
      <c r="Y30" s="6"/>
    </row>
    <row r="31" spans="2:25" ht="12" customHeight="1">
      <c r="B31" s="10" t="s">
        <v>94</v>
      </c>
      <c r="C31" s="52"/>
      <c r="D31" s="52"/>
      <c r="E31" s="45"/>
      <c r="F31" s="45"/>
      <c r="G31" s="45"/>
      <c r="H31" s="45"/>
      <c r="I31" s="45"/>
      <c r="J31" s="123" t="s">
        <v>63</v>
      </c>
      <c r="K31" s="123"/>
      <c r="L31" s="123"/>
      <c r="M31" s="78"/>
      <c r="N31" s="78"/>
      <c r="O31" s="78"/>
      <c r="P31" s="52"/>
      <c r="Q31" s="52"/>
      <c r="R31" s="21"/>
      <c r="S31" s="21"/>
      <c r="T31" s="21"/>
      <c r="U31" s="21"/>
      <c r="V31" s="6"/>
      <c r="W31" s="6"/>
      <c r="X31" s="6"/>
      <c r="Y31" s="6"/>
    </row>
    <row r="32" spans="3:25" ht="12.75">
      <c r="C32" s="52"/>
      <c r="D32" s="1"/>
      <c r="E32" s="1"/>
      <c r="F32" s="1"/>
      <c r="G32" s="1"/>
      <c r="H32" s="1"/>
      <c r="I32" s="1"/>
      <c r="L32" s="79"/>
      <c r="M32" s="1"/>
      <c r="O32" s="1"/>
      <c r="P32" s="10" t="s">
        <v>62</v>
      </c>
      <c r="Q32" s="52"/>
      <c r="R32" s="21"/>
      <c r="S32" s="21"/>
      <c r="T32" s="21"/>
      <c r="U32" s="21"/>
      <c r="V32" s="6"/>
      <c r="W32" s="6"/>
      <c r="X32" s="6"/>
      <c r="Y32" s="6"/>
    </row>
    <row r="33" spans="2:25" ht="12.75">
      <c r="B33" s="52"/>
      <c r="C33" s="52"/>
      <c r="D33" s="52"/>
      <c r="E33" s="52"/>
      <c r="F33" s="52"/>
      <c r="G33" s="52"/>
      <c r="H33" s="52"/>
      <c r="I33" s="52"/>
      <c r="K33" s="68"/>
      <c r="L33" s="60"/>
      <c r="M33" s="1"/>
      <c r="O33" s="52"/>
      <c r="P33" s="10" t="s">
        <v>29</v>
      </c>
      <c r="Q33" s="52"/>
      <c r="R33" s="21"/>
      <c r="S33" s="21"/>
      <c r="T33" s="21"/>
      <c r="U33" s="21"/>
      <c r="V33" s="6"/>
      <c r="W33" s="6"/>
      <c r="X33" s="6"/>
      <c r="Y33" s="6"/>
    </row>
    <row r="34" spans="2:25" ht="12.75">
      <c r="B34" s="52"/>
      <c r="C34" s="52"/>
      <c r="D34" s="52"/>
      <c r="E34" s="1"/>
      <c r="F34" s="1"/>
      <c r="G34" s="52"/>
      <c r="H34" s="52"/>
      <c r="I34" s="52"/>
      <c r="J34" s="1"/>
      <c r="K34" s="80"/>
      <c r="L34" s="60"/>
      <c r="M34" s="81"/>
      <c r="N34" s="23"/>
      <c r="O34" s="52"/>
      <c r="P34" s="52"/>
      <c r="Q34" s="52"/>
      <c r="R34" s="21"/>
      <c r="S34" s="21"/>
      <c r="T34" s="21"/>
      <c r="U34" s="21"/>
      <c r="V34" s="6"/>
      <c r="W34" s="6"/>
      <c r="X34" s="6"/>
      <c r="Y34" s="6"/>
    </row>
    <row r="35" spans="2:25" ht="12.75">
      <c r="B35" s="52"/>
      <c r="C35" s="52"/>
      <c r="D35" s="52"/>
      <c r="E35" s="52"/>
      <c r="F35" s="52"/>
      <c r="G35" s="52"/>
      <c r="H35" s="52"/>
      <c r="I35" s="52"/>
      <c r="J35" s="52"/>
      <c r="K35" s="32"/>
      <c r="L35" s="60"/>
      <c r="M35" s="52"/>
      <c r="N35" s="52"/>
      <c r="O35" s="52"/>
      <c r="P35" s="52"/>
      <c r="Q35" s="52"/>
      <c r="R35" s="21"/>
      <c r="S35" s="21"/>
      <c r="T35" s="21"/>
      <c r="U35" s="21"/>
      <c r="V35" s="6"/>
      <c r="W35" s="6"/>
      <c r="X35" s="6"/>
      <c r="Y35" s="6"/>
    </row>
    <row r="36" spans="2:21" ht="12.75">
      <c r="B36" s="52"/>
      <c r="C36" s="1"/>
      <c r="D36" s="52"/>
      <c r="E36" s="52"/>
      <c r="F36" s="52"/>
      <c r="G36" s="52"/>
      <c r="H36" s="52"/>
      <c r="I36" s="52"/>
      <c r="J36" s="52"/>
      <c r="K36" s="52"/>
      <c r="L36" s="60"/>
      <c r="M36" s="52"/>
      <c r="N36" s="52"/>
      <c r="O36" s="52"/>
      <c r="P36" s="52"/>
      <c r="Q36" s="52"/>
      <c r="R36" s="52"/>
      <c r="S36" s="52"/>
      <c r="T36" s="52"/>
      <c r="U36" s="52"/>
    </row>
    <row r="37" spans="2:21" ht="12.75">
      <c r="B37" s="52"/>
      <c r="C37" s="1"/>
      <c r="D37" s="52"/>
      <c r="E37" s="52"/>
      <c r="F37" s="52"/>
      <c r="G37" s="52"/>
      <c r="H37" s="52"/>
      <c r="I37" s="52"/>
      <c r="J37" s="52"/>
      <c r="K37" s="21"/>
      <c r="L37" s="60"/>
      <c r="M37" s="52"/>
      <c r="N37" s="52"/>
      <c r="O37" s="52"/>
      <c r="P37" s="52"/>
      <c r="Q37" s="52"/>
      <c r="R37" s="52"/>
      <c r="S37" s="52"/>
      <c r="T37" s="52"/>
      <c r="U37" s="52"/>
    </row>
    <row r="38" spans="2:21" ht="12.75">
      <c r="B38" s="52"/>
      <c r="C38" s="52"/>
      <c r="D38" s="52"/>
      <c r="E38" s="21"/>
      <c r="F38" s="52"/>
      <c r="G38" s="52"/>
      <c r="H38" s="52"/>
      <c r="I38" s="52"/>
      <c r="J38" s="52"/>
      <c r="K38" s="1"/>
      <c r="L38" s="60"/>
      <c r="M38" s="52"/>
      <c r="N38" s="52"/>
      <c r="O38" s="52"/>
      <c r="P38" s="52"/>
      <c r="Q38" s="52"/>
      <c r="R38" s="52"/>
      <c r="S38" s="52"/>
      <c r="T38" s="52"/>
      <c r="U38" s="52"/>
    </row>
    <row r="39" spans="2:21" ht="12.75"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60"/>
      <c r="M39" s="52"/>
      <c r="N39" s="52"/>
      <c r="O39" s="52"/>
      <c r="P39" s="52"/>
      <c r="Q39" s="52"/>
      <c r="R39" s="52"/>
      <c r="S39" s="52"/>
      <c r="T39" s="52"/>
      <c r="U39" s="52"/>
    </row>
    <row r="40" spans="2:21" ht="12.75"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60"/>
      <c r="M40" s="52"/>
      <c r="N40" s="52"/>
      <c r="O40" s="52"/>
      <c r="P40" s="52"/>
      <c r="Q40" s="52"/>
      <c r="R40" s="52"/>
      <c r="S40" s="52"/>
      <c r="T40" s="52"/>
      <c r="U40" s="52"/>
    </row>
    <row r="41" spans="2:21" ht="12.75"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60"/>
      <c r="M41" s="52"/>
      <c r="N41" s="52"/>
      <c r="O41" s="52"/>
      <c r="P41" s="52"/>
      <c r="Q41" s="52"/>
      <c r="R41" s="52"/>
      <c r="S41" s="52"/>
      <c r="T41" s="52"/>
      <c r="U41" s="52"/>
    </row>
    <row r="42" spans="2:21" ht="12.75"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60"/>
      <c r="M42" s="52"/>
      <c r="N42" s="52"/>
      <c r="O42" s="52"/>
      <c r="P42" s="52"/>
      <c r="Q42" s="52"/>
      <c r="R42" s="52"/>
      <c r="S42" s="52"/>
      <c r="T42" s="52"/>
      <c r="U42" s="52"/>
    </row>
    <row r="43" spans="2:21" ht="12.75"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60"/>
      <c r="M43" s="52"/>
      <c r="N43" s="52"/>
      <c r="O43" s="52"/>
      <c r="P43" s="52"/>
      <c r="Q43" s="52"/>
      <c r="R43" s="52"/>
      <c r="S43" s="52"/>
      <c r="T43" s="52"/>
      <c r="U43" s="52"/>
    </row>
  </sheetData>
  <sheetProtection/>
  <mergeCells count="19">
    <mergeCell ref="J31:L31"/>
    <mergeCell ref="B11:C11"/>
    <mergeCell ref="B12:C14"/>
    <mergeCell ref="B15:C16"/>
    <mergeCell ref="B17:C18"/>
    <mergeCell ref="B19:C19"/>
    <mergeCell ref="B20:C20"/>
    <mergeCell ref="B21:C23"/>
    <mergeCell ref="B24:C25"/>
    <mergeCell ref="B26:C27"/>
    <mergeCell ref="B28:C30"/>
    <mergeCell ref="B6:D7"/>
    <mergeCell ref="B4:L4"/>
    <mergeCell ref="F6:K6"/>
    <mergeCell ref="P6:Q6"/>
    <mergeCell ref="B9:C10"/>
    <mergeCell ref="L6:L7"/>
    <mergeCell ref="E6:E7"/>
    <mergeCell ref="B8:D8"/>
  </mergeCells>
  <printOptions horizontalCentered="1"/>
  <pageMargins left="0.15748031496062992" right="0" top="0" bottom="0.15748031496062992" header="0.15748031496062992" footer="0"/>
  <pageSetup horizontalDpi="360" verticalDpi="36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</sheetPr>
  <dimension ref="A1:Y40"/>
  <sheetViews>
    <sheetView zoomScalePageLayoutView="0" workbookViewId="0" topLeftCell="A22">
      <selection activeCell="K4" sqref="K4"/>
    </sheetView>
  </sheetViews>
  <sheetFormatPr defaultColWidth="9.140625" defaultRowHeight="12.75"/>
  <cols>
    <col min="1" max="1" width="4.28125" style="3" customWidth="1"/>
    <col min="2" max="2" width="25.7109375" style="3" customWidth="1"/>
    <col min="3" max="3" width="6.140625" style="3" customWidth="1"/>
    <col min="4" max="4" width="8.57421875" style="3" customWidth="1"/>
    <col min="5" max="5" width="12.421875" style="3" customWidth="1"/>
    <col min="6" max="6" width="12.28125" style="3" customWidth="1"/>
    <col min="7" max="7" width="7.57421875" style="3" customWidth="1"/>
    <col min="8" max="8" width="10.140625" style="3" customWidth="1"/>
    <col min="9" max="9" width="12.00390625" style="3" customWidth="1"/>
    <col min="10" max="11" width="12.28125" style="3" customWidth="1"/>
    <col min="12" max="12" width="11.7109375" style="3" customWidth="1"/>
    <col min="13" max="13" width="13.7109375" style="3" customWidth="1"/>
    <col min="14" max="14" width="9.421875" style="19" customWidth="1"/>
    <col min="15" max="17" width="15.7109375" style="3" hidden="1" customWidth="1"/>
    <col min="18" max="19" width="0" style="3" hidden="1" customWidth="1"/>
    <col min="20" max="20" width="12.421875" style="6" hidden="1" customWidth="1"/>
    <col min="21" max="21" width="16.28125" style="6" hidden="1" customWidth="1"/>
    <col min="22" max="22" width="0" style="3" hidden="1" customWidth="1"/>
    <col min="23" max="23" width="13.8515625" style="3" bestFit="1" customWidth="1"/>
    <col min="24" max="16384" width="9.140625" style="3" customWidth="1"/>
  </cols>
  <sheetData>
    <row r="1" spans="1:2" ht="12.75">
      <c r="A1" s="5"/>
      <c r="B1" s="5"/>
    </row>
    <row r="2" spans="1:14" ht="12.75">
      <c r="A2" s="5"/>
      <c r="B2" s="5" t="s">
        <v>5</v>
      </c>
      <c r="N2" s="24"/>
    </row>
    <row r="3" spans="1:19" ht="12.75">
      <c r="A3" s="5"/>
      <c r="B3" s="5" t="s">
        <v>55</v>
      </c>
      <c r="R3" s="36"/>
      <c r="S3" s="30" t="s">
        <v>39</v>
      </c>
    </row>
    <row r="4" spans="1:2" ht="12.75">
      <c r="A4" s="5"/>
      <c r="B4" s="5"/>
    </row>
    <row r="5" spans="2:23" ht="21.75" customHeight="1">
      <c r="B5" s="94" t="s">
        <v>89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16"/>
      <c r="P5" s="16"/>
      <c r="Q5" s="16"/>
      <c r="R5" s="16"/>
      <c r="S5" s="16"/>
      <c r="T5" s="21"/>
      <c r="U5" s="21"/>
      <c r="V5" s="52"/>
      <c r="W5" s="52"/>
    </row>
    <row r="6" spans="2:23" ht="12.75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60"/>
      <c r="O6" s="52"/>
      <c r="P6" s="20" t="s">
        <v>61</v>
      </c>
      <c r="Q6" s="52"/>
      <c r="R6" s="52"/>
      <c r="S6" s="52"/>
      <c r="T6" s="21"/>
      <c r="U6" s="21"/>
      <c r="V6" s="52"/>
      <c r="W6" s="52"/>
    </row>
    <row r="7" spans="2:23" ht="38.25" customHeight="1">
      <c r="B7" s="116" t="s">
        <v>4</v>
      </c>
      <c r="C7" s="117"/>
      <c r="D7" s="118"/>
      <c r="E7" s="98" t="s">
        <v>92</v>
      </c>
      <c r="F7" s="96" t="s">
        <v>87</v>
      </c>
      <c r="G7" s="97"/>
      <c r="H7" s="97"/>
      <c r="I7" s="97"/>
      <c r="J7" s="97"/>
      <c r="K7" s="97"/>
      <c r="L7" s="97"/>
      <c r="M7" s="91"/>
      <c r="N7" s="98" t="s">
        <v>34</v>
      </c>
      <c r="O7" s="14" t="s">
        <v>58</v>
      </c>
      <c r="P7" s="62" t="s">
        <v>59</v>
      </c>
      <c r="Q7" s="62" t="s">
        <v>60</v>
      </c>
      <c r="R7" s="103" t="s">
        <v>24</v>
      </c>
      <c r="S7" s="103"/>
      <c r="T7" s="21"/>
      <c r="U7" s="21"/>
      <c r="V7" s="52"/>
      <c r="W7" s="52"/>
    </row>
    <row r="8" spans="2:23" ht="33" customHeight="1">
      <c r="B8" s="132"/>
      <c r="C8" s="133"/>
      <c r="D8" s="134"/>
      <c r="E8" s="100"/>
      <c r="F8" s="59" t="s">
        <v>74</v>
      </c>
      <c r="G8" s="59" t="s">
        <v>71</v>
      </c>
      <c r="H8" s="59" t="s">
        <v>76</v>
      </c>
      <c r="I8" s="59" t="s">
        <v>0</v>
      </c>
      <c r="J8" s="53" t="s">
        <v>66</v>
      </c>
      <c r="K8" s="53" t="s">
        <v>33</v>
      </c>
      <c r="L8" s="53" t="s">
        <v>56</v>
      </c>
      <c r="M8" s="53" t="s">
        <v>54</v>
      </c>
      <c r="N8" s="100"/>
      <c r="O8" s="53" t="s">
        <v>54</v>
      </c>
      <c r="P8" s="29">
        <v>3</v>
      </c>
      <c r="Q8" s="59">
        <v>4</v>
      </c>
      <c r="R8" s="59" t="s">
        <v>52</v>
      </c>
      <c r="S8" s="59" t="s">
        <v>53</v>
      </c>
      <c r="T8" s="21"/>
      <c r="U8" s="21"/>
      <c r="V8" s="52"/>
      <c r="W8" s="52"/>
    </row>
    <row r="9" spans="2:23" s="10" customFormat="1" ht="11.25" customHeight="1">
      <c r="B9" s="104">
        <v>1</v>
      </c>
      <c r="C9" s="104"/>
      <c r="D9" s="104"/>
      <c r="E9" s="53">
        <v>2</v>
      </c>
      <c r="F9" s="59">
        <v>3</v>
      </c>
      <c r="G9" s="59">
        <v>4</v>
      </c>
      <c r="H9" s="59">
        <v>5</v>
      </c>
      <c r="I9" s="59">
        <v>6</v>
      </c>
      <c r="J9" s="59">
        <v>7</v>
      </c>
      <c r="K9" s="59" t="s">
        <v>81</v>
      </c>
      <c r="L9" s="53">
        <v>9</v>
      </c>
      <c r="M9" s="59" t="s">
        <v>82</v>
      </c>
      <c r="N9" s="59" t="s">
        <v>83</v>
      </c>
      <c r="O9" s="59">
        <v>8</v>
      </c>
      <c r="P9" s="29"/>
      <c r="Q9" s="59"/>
      <c r="R9" s="59"/>
      <c r="S9" s="59"/>
      <c r="T9" s="21"/>
      <c r="U9" s="21"/>
      <c r="V9" s="32"/>
      <c r="W9" s="32"/>
    </row>
    <row r="10" spans="2:23" ht="21.75" customHeight="1">
      <c r="B10" s="92" t="s">
        <v>84</v>
      </c>
      <c r="C10" s="93"/>
      <c r="D10" s="37" t="s">
        <v>2</v>
      </c>
      <c r="E10" s="26">
        <v>26234829.72</v>
      </c>
      <c r="F10" s="26">
        <v>21289560.31</v>
      </c>
      <c r="G10" s="26"/>
      <c r="H10" s="26"/>
      <c r="I10" s="26"/>
      <c r="J10" s="26">
        <v>911597.5</v>
      </c>
      <c r="K10" s="26">
        <f>F10+G10+H10+I10+J10</f>
        <v>22201157.81</v>
      </c>
      <c r="L10" s="26">
        <v>3437466.1</v>
      </c>
      <c r="M10" s="26">
        <f>K10+L10</f>
        <v>25638623.91</v>
      </c>
      <c r="N10" s="33">
        <f>M10/E10*100</f>
        <v>97.72742641609187</v>
      </c>
      <c r="O10" s="63" t="e">
        <f>O12*1</f>
        <v>#REF!</v>
      </c>
      <c r="P10" s="63" t="e">
        <f>P12*1</f>
        <v>#REF!</v>
      </c>
      <c r="Q10" s="63" t="e">
        <f>Q12*1</f>
        <v>#REF!</v>
      </c>
      <c r="R10" s="54" t="e">
        <f aca="true" t="shared" si="0" ref="R10:R29">Q10/O10*100</f>
        <v>#REF!</v>
      </c>
      <c r="S10" s="64" t="e">
        <f aca="true" t="shared" si="1" ref="S10:S29">Q10/P10*100</f>
        <v>#REF!</v>
      </c>
      <c r="T10" s="21" t="e">
        <f>O10*1.3333333333</f>
        <v>#REF!</v>
      </c>
      <c r="U10" s="21">
        <v>22516954.14</v>
      </c>
      <c r="V10" s="21" t="e">
        <f>T10-U10</f>
        <v>#REF!</v>
      </c>
      <c r="W10" s="1"/>
    </row>
    <row r="11" spans="2:23" ht="21.75" customHeight="1">
      <c r="B11" s="111"/>
      <c r="C11" s="112"/>
      <c r="D11" s="37" t="s">
        <v>1</v>
      </c>
      <c r="E11" s="26">
        <f>SUM(E10)</f>
        <v>26234829.72</v>
      </c>
      <c r="F11" s="26">
        <f>SUM(F10)</f>
        <v>21289560.31</v>
      </c>
      <c r="G11" s="26"/>
      <c r="H11" s="26"/>
      <c r="I11" s="26"/>
      <c r="J11" s="26">
        <f>SUM(J10)</f>
        <v>911597.5</v>
      </c>
      <c r="K11" s="26">
        <f aca="true" t="shared" si="2" ref="K11:K29">F11+G11+H11+I11+J11</f>
        <v>22201157.81</v>
      </c>
      <c r="L11" s="26">
        <f>SUM(L10)</f>
        <v>3437466.1</v>
      </c>
      <c r="M11" s="51">
        <f>SUM(M10)</f>
        <v>25638623.91</v>
      </c>
      <c r="N11" s="33">
        <f>M11/E11*100</f>
        <v>97.72742641609187</v>
      </c>
      <c r="O11" s="63" t="e">
        <f>O10*1</f>
        <v>#REF!</v>
      </c>
      <c r="P11" s="63" t="e">
        <f>P10*1</f>
        <v>#REF!</v>
      </c>
      <c r="Q11" s="65" t="e">
        <f>Q10*1</f>
        <v>#REF!</v>
      </c>
      <c r="R11" s="54" t="e">
        <f t="shared" si="0"/>
        <v>#REF!</v>
      </c>
      <c r="S11" s="64" t="e">
        <f t="shared" si="1"/>
        <v>#REF!</v>
      </c>
      <c r="T11" s="21" t="e">
        <f aca="true" t="shared" si="3" ref="T11:T29">O11*1.3333333333</f>
        <v>#REF!</v>
      </c>
      <c r="U11" s="21">
        <v>22516954.14</v>
      </c>
      <c r="V11" s="21" t="e">
        <f aca="true" t="shared" si="4" ref="V11:V29">T11-U11</f>
        <v>#REF!</v>
      </c>
      <c r="W11" s="52"/>
    </row>
    <row r="12" spans="2:23" ht="21.75" customHeight="1">
      <c r="B12" s="130" t="s">
        <v>44</v>
      </c>
      <c r="C12" s="131"/>
      <c r="D12" s="27" t="s">
        <v>2</v>
      </c>
      <c r="E12" s="26"/>
      <c r="F12" s="26"/>
      <c r="G12" s="26"/>
      <c r="H12" s="26"/>
      <c r="I12" s="26"/>
      <c r="J12" s="26"/>
      <c r="K12" s="26">
        <f t="shared" si="2"/>
        <v>0</v>
      </c>
      <c r="L12" s="26"/>
      <c r="M12" s="26"/>
      <c r="N12" s="33"/>
      <c r="O12" s="65" t="e">
        <f>#REF!*1</f>
        <v>#REF!</v>
      </c>
      <c r="P12" s="66" t="e">
        <f>#REF!*1</f>
        <v>#REF!</v>
      </c>
      <c r="Q12" s="65" t="e">
        <f>#REF!*1</f>
        <v>#REF!</v>
      </c>
      <c r="R12" s="54" t="e">
        <f t="shared" si="0"/>
        <v>#REF!</v>
      </c>
      <c r="S12" s="64" t="e">
        <f t="shared" si="1"/>
        <v>#REF!</v>
      </c>
      <c r="T12" s="21" t="e">
        <f t="shared" si="3"/>
        <v>#REF!</v>
      </c>
      <c r="U12" s="21">
        <v>22516954.14</v>
      </c>
      <c r="V12" s="21" t="e">
        <f t="shared" si="4"/>
        <v>#REF!</v>
      </c>
      <c r="W12" s="1"/>
    </row>
    <row r="13" spans="2:23" ht="21.75" customHeight="1">
      <c r="B13" s="96" t="s">
        <v>75</v>
      </c>
      <c r="C13" s="131"/>
      <c r="D13" s="27" t="s">
        <v>2</v>
      </c>
      <c r="E13" s="26"/>
      <c r="F13" s="26"/>
      <c r="G13" s="26"/>
      <c r="H13" s="26"/>
      <c r="I13" s="26"/>
      <c r="J13" s="26"/>
      <c r="K13" s="26">
        <f t="shared" si="2"/>
        <v>0</v>
      </c>
      <c r="L13" s="26"/>
      <c r="M13" s="26"/>
      <c r="N13" s="33"/>
      <c r="O13" s="65"/>
      <c r="P13" s="66"/>
      <c r="Q13" s="65"/>
      <c r="R13" s="54"/>
      <c r="S13" s="64"/>
      <c r="T13" s="21"/>
      <c r="U13" s="21"/>
      <c r="V13" s="21"/>
      <c r="W13" s="52"/>
    </row>
    <row r="14" spans="2:23" ht="21.75" customHeight="1">
      <c r="B14" s="102" t="s">
        <v>30</v>
      </c>
      <c r="C14" s="102"/>
      <c r="D14" s="37" t="s">
        <v>2</v>
      </c>
      <c r="E14" s="26">
        <v>9536602.54</v>
      </c>
      <c r="F14" s="26">
        <v>6619544.25</v>
      </c>
      <c r="G14" s="26"/>
      <c r="H14" s="26">
        <v>129890</v>
      </c>
      <c r="I14" s="26"/>
      <c r="J14" s="26">
        <v>2415030</v>
      </c>
      <c r="K14" s="26">
        <f t="shared" si="2"/>
        <v>9164464.25</v>
      </c>
      <c r="L14" s="26">
        <v>770255.41</v>
      </c>
      <c r="M14" s="26">
        <f>K14+L14</f>
        <v>9934719.66</v>
      </c>
      <c r="N14" s="33">
        <f>M14/E14*100</f>
        <v>104.17462212910891</v>
      </c>
      <c r="O14" s="63" t="e">
        <f>#REF!*1</f>
        <v>#REF!</v>
      </c>
      <c r="P14" s="66" t="e">
        <f>#REF!*1</f>
        <v>#REF!</v>
      </c>
      <c r="Q14" s="65" t="e">
        <f>#REF!*1</f>
        <v>#REF!</v>
      </c>
      <c r="R14" s="54" t="e">
        <f t="shared" si="0"/>
        <v>#REF!</v>
      </c>
      <c r="S14" s="64" t="e">
        <f t="shared" si="1"/>
        <v>#REF!</v>
      </c>
      <c r="T14" s="21" t="e">
        <f t="shared" si="3"/>
        <v>#REF!</v>
      </c>
      <c r="U14" s="21">
        <v>9180329.57</v>
      </c>
      <c r="V14" s="21" t="e">
        <f t="shared" si="4"/>
        <v>#REF!</v>
      </c>
      <c r="W14" s="52"/>
    </row>
    <row r="15" spans="2:23" ht="21.75" customHeight="1">
      <c r="B15" s="102"/>
      <c r="C15" s="102"/>
      <c r="D15" s="37" t="s">
        <v>1</v>
      </c>
      <c r="E15" s="26">
        <f>SUM(E14)</f>
        <v>9536602.54</v>
      </c>
      <c r="F15" s="26">
        <f>SUM(F14)</f>
        <v>6619544.25</v>
      </c>
      <c r="G15" s="26"/>
      <c r="H15" s="26">
        <f>SUM(H14)</f>
        <v>129890</v>
      </c>
      <c r="I15" s="26"/>
      <c r="J15" s="26">
        <f>SUM(J14)</f>
        <v>2415030</v>
      </c>
      <c r="K15" s="26">
        <f t="shared" si="2"/>
        <v>9164464.25</v>
      </c>
      <c r="L15" s="26">
        <f>SUM(L14)</f>
        <v>770255.41</v>
      </c>
      <c r="M15" s="51">
        <f>SUM(M14)</f>
        <v>9934719.66</v>
      </c>
      <c r="N15" s="33">
        <f>M15/E15*100</f>
        <v>104.17462212910891</v>
      </c>
      <c r="O15" s="63" t="e">
        <f>SUM(O14)</f>
        <v>#REF!</v>
      </c>
      <c r="P15" s="63" t="e">
        <f>SUM(P14)</f>
        <v>#REF!</v>
      </c>
      <c r="Q15" s="63" t="e">
        <f>SUM(Q14)</f>
        <v>#REF!</v>
      </c>
      <c r="R15" s="54" t="e">
        <f t="shared" si="0"/>
        <v>#REF!</v>
      </c>
      <c r="S15" s="64" t="e">
        <f t="shared" si="1"/>
        <v>#REF!</v>
      </c>
      <c r="T15" s="21" t="e">
        <f t="shared" si="3"/>
        <v>#REF!</v>
      </c>
      <c r="U15" s="21">
        <v>9180329.57</v>
      </c>
      <c r="V15" s="21" t="e">
        <f t="shared" si="4"/>
        <v>#REF!</v>
      </c>
      <c r="W15" s="1"/>
    </row>
    <row r="16" spans="2:25" ht="21.75" customHeight="1">
      <c r="B16" s="140" t="s">
        <v>46</v>
      </c>
      <c r="C16" s="140"/>
      <c r="D16" s="37" t="s">
        <v>2</v>
      </c>
      <c r="E16" s="26">
        <v>38863856.31</v>
      </c>
      <c r="F16" s="26">
        <v>30558357.56</v>
      </c>
      <c r="G16" s="26"/>
      <c r="H16" s="26"/>
      <c r="I16" s="26">
        <v>14606970</v>
      </c>
      <c r="J16" s="26">
        <v>1813340</v>
      </c>
      <c r="K16" s="26">
        <f t="shared" si="2"/>
        <v>46978667.56</v>
      </c>
      <c r="L16" s="26"/>
      <c r="M16" s="26">
        <v>46978667.56</v>
      </c>
      <c r="N16" s="33">
        <f>M16/E16*100</f>
        <v>120.88009791223932</v>
      </c>
      <c r="O16" s="65" t="e">
        <f>#REF!*1</f>
        <v>#REF!</v>
      </c>
      <c r="P16" s="65" t="e">
        <f>#REF!*1</f>
        <v>#REF!</v>
      </c>
      <c r="Q16" s="65" t="e">
        <f>#REF!*1</f>
        <v>#REF!</v>
      </c>
      <c r="R16" s="54" t="e">
        <f t="shared" si="0"/>
        <v>#REF!</v>
      </c>
      <c r="S16" s="64" t="e">
        <f t="shared" si="1"/>
        <v>#REF!</v>
      </c>
      <c r="T16" s="21" t="e">
        <f t="shared" si="3"/>
        <v>#REF!</v>
      </c>
      <c r="U16" s="21">
        <v>41166505.34000001</v>
      </c>
      <c r="V16" s="21" t="e">
        <f t="shared" si="4"/>
        <v>#REF!</v>
      </c>
      <c r="W16" s="56"/>
      <c r="X16" s="16"/>
      <c r="Y16" s="16"/>
    </row>
    <row r="17" spans="2:25" ht="21.75" customHeight="1">
      <c r="B17" s="140"/>
      <c r="C17" s="140"/>
      <c r="D17" s="37" t="s">
        <v>1</v>
      </c>
      <c r="E17" s="26">
        <f>SUM(E16)</f>
        <v>38863856.31</v>
      </c>
      <c r="F17" s="26">
        <f>SUM(F16)</f>
        <v>30558357.56</v>
      </c>
      <c r="G17" s="26"/>
      <c r="H17" s="26"/>
      <c r="I17" s="26">
        <f>SUM(I16)</f>
        <v>14606970</v>
      </c>
      <c r="J17" s="26">
        <f>SUM(J16)</f>
        <v>1813340</v>
      </c>
      <c r="K17" s="26">
        <f t="shared" si="2"/>
        <v>46978667.56</v>
      </c>
      <c r="L17" s="26"/>
      <c r="M17" s="51">
        <f>SUM(M16)</f>
        <v>46978667.56</v>
      </c>
      <c r="N17" s="33">
        <f>M17/E17*100</f>
        <v>120.88009791223932</v>
      </c>
      <c r="O17" s="65" t="e">
        <f>SUM(O16)</f>
        <v>#REF!</v>
      </c>
      <c r="P17" s="65" t="e">
        <f>SUM(P16)</f>
        <v>#REF!</v>
      </c>
      <c r="Q17" s="65" t="e">
        <f>SUM(Q16)</f>
        <v>#REF!</v>
      </c>
      <c r="R17" s="54" t="e">
        <f t="shared" si="0"/>
        <v>#REF!</v>
      </c>
      <c r="S17" s="64" t="e">
        <f t="shared" si="1"/>
        <v>#REF!</v>
      </c>
      <c r="T17" s="21" t="e">
        <f t="shared" si="3"/>
        <v>#REF!</v>
      </c>
      <c r="U17" s="21">
        <v>41166505.34000001</v>
      </c>
      <c r="V17" s="21" t="e">
        <f t="shared" si="4"/>
        <v>#REF!</v>
      </c>
      <c r="W17" s="56"/>
      <c r="X17" s="16"/>
      <c r="Y17" s="16"/>
    </row>
    <row r="18" spans="2:23" ht="21.75" customHeight="1">
      <c r="B18" s="141" t="s">
        <v>47</v>
      </c>
      <c r="C18" s="141"/>
      <c r="D18" s="27" t="s">
        <v>2</v>
      </c>
      <c r="E18" s="26"/>
      <c r="F18" s="26"/>
      <c r="G18" s="26"/>
      <c r="H18" s="26"/>
      <c r="I18" s="26"/>
      <c r="J18" s="26"/>
      <c r="K18" s="26"/>
      <c r="L18" s="26"/>
      <c r="M18" s="26"/>
      <c r="N18" s="33"/>
      <c r="O18" s="63"/>
      <c r="P18" s="66"/>
      <c r="Q18" s="65"/>
      <c r="R18" s="54" t="e">
        <f t="shared" si="0"/>
        <v>#DIV/0!</v>
      </c>
      <c r="S18" s="64" t="e">
        <f t="shared" si="1"/>
        <v>#DIV/0!</v>
      </c>
      <c r="T18" s="21">
        <f t="shared" si="3"/>
        <v>0</v>
      </c>
      <c r="U18" s="21"/>
      <c r="V18" s="21">
        <f t="shared" si="4"/>
        <v>0</v>
      </c>
      <c r="W18" s="52"/>
    </row>
    <row r="19" spans="2:23" ht="21.75" customHeight="1">
      <c r="B19" s="141" t="s">
        <v>48</v>
      </c>
      <c r="C19" s="141"/>
      <c r="D19" s="27" t="s">
        <v>2</v>
      </c>
      <c r="E19" s="26"/>
      <c r="F19" s="26"/>
      <c r="G19" s="26"/>
      <c r="H19" s="26"/>
      <c r="I19" s="26"/>
      <c r="J19" s="26"/>
      <c r="K19" s="26"/>
      <c r="L19" s="26"/>
      <c r="M19" s="26"/>
      <c r="N19" s="33"/>
      <c r="O19" s="63"/>
      <c r="P19" s="66"/>
      <c r="Q19" s="65"/>
      <c r="R19" s="54" t="e">
        <f t="shared" si="0"/>
        <v>#DIV/0!</v>
      </c>
      <c r="S19" s="64" t="e">
        <f t="shared" si="1"/>
        <v>#DIV/0!</v>
      </c>
      <c r="T19" s="21">
        <f t="shared" si="3"/>
        <v>0</v>
      </c>
      <c r="U19" s="21"/>
      <c r="V19" s="21">
        <f t="shared" si="4"/>
        <v>0</v>
      </c>
      <c r="W19" s="52"/>
    </row>
    <row r="20" spans="2:23" ht="21.75" customHeight="1">
      <c r="B20" s="92" t="s">
        <v>36</v>
      </c>
      <c r="C20" s="93"/>
      <c r="D20" s="37" t="s">
        <v>2</v>
      </c>
      <c r="E20" s="26">
        <v>3238996.9</v>
      </c>
      <c r="F20" s="26"/>
      <c r="G20" s="26"/>
      <c r="H20" s="26"/>
      <c r="I20" s="26"/>
      <c r="J20" s="26">
        <v>377854</v>
      </c>
      <c r="K20" s="26">
        <f t="shared" si="2"/>
        <v>377854</v>
      </c>
      <c r="L20" s="26">
        <v>3157371</v>
      </c>
      <c r="M20" s="26">
        <f>K20+L20</f>
        <v>3535225</v>
      </c>
      <c r="N20" s="33">
        <f aca="true" t="shared" si="5" ref="N20:N29">M20/E20*100</f>
        <v>109.14567408199743</v>
      </c>
      <c r="O20" s="63" t="e">
        <f>#REF!*1</f>
        <v>#REF!</v>
      </c>
      <c r="P20" s="66" t="e">
        <f>#REF!*1</f>
        <v>#REF!</v>
      </c>
      <c r="Q20" s="65" t="e">
        <f>#REF!*1</f>
        <v>#REF!</v>
      </c>
      <c r="R20" s="54" t="e">
        <f t="shared" si="0"/>
        <v>#REF!</v>
      </c>
      <c r="S20" s="64" t="e">
        <f t="shared" si="1"/>
        <v>#REF!</v>
      </c>
      <c r="T20" s="21" t="e">
        <f t="shared" si="3"/>
        <v>#REF!</v>
      </c>
      <c r="U20" s="21">
        <v>3591609.62</v>
      </c>
      <c r="V20" s="21" t="e">
        <f t="shared" si="4"/>
        <v>#REF!</v>
      </c>
      <c r="W20" s="52"/>
    </row>
    <row r="21" spans="2:23" ht="21.75" customHeight="1">
      <c r="B21" s="111"/>
      <c r="C21" s="112"/>
      <c r="D21" s="37" t="s">
        <v>1</v>
      </c>
      <c r="E21" s="26">
        <f>SUM(E20)</f>
        <v>3238996.9</v>
      </c>
      <c r="F21" s="26"/>
      <c r="G21" s="26"/>
      <c r="H21" s="26"/>
      <c r="I21" s="26"/>
      <c r="J21" s="26">
        <f>SUM(J20)</f>
        <v>377854</v>
      </c>
      <c r="K21" s="26">
        <f t="shared" si="2"/>
        <v>377854</v>
      </c>
      <c r="L21" s="26">
        <f>SUM(L20)</f>
        <v>3157371</v>
      </c>
      <c r="M21" s="51">
        <f>SUM(M20)</f>
        <v>3535225</v>
      </c>
      <c r="N21" s="33">
        <f t="shared" si="5"/>
        <v>109.14567408199743</v>
      </c>
      <c r="O21" s="63" t="e">
        <f>O20*1</f>
        <v>#REF!</v>
      </c>
      <c r="P21" s="66" t="e">
        <f>P20*1</f>
        <v>#REF!</v>
      </c>
      <c r="Q21" s="63" t="e">
        <f>Q20*1</f>
        <v>#REF!</v>
      </c>
      <c r="R21" s="54" t="e">
        <f t="shared" si="0"/>
        <v>#REF!</v>
      </c>
      <c r="S21" s="64" t="e">
        <f t="shared" si="1"/>
        <v>#REF!</v>
      </c>
      <c r="T21" s="21" t="e">
        <f t="shared" si="3"/>
        <v>#REF!</v>
      </c>
      <c r="U21" s="21">
        <v>3591609.62</v>
      </c>
      <c r="V21" s="21" t="e">
        <f t="shared" si="4"/>
        <v>#REF!</v>
      </c>
      <c r="W21" s="1"/>
    </row>
    <row r="22" spans="2:23" ht="21.75" customHeight="1">
      <c r="B22" s="92" t="s">
        <v>37</v>
      </c>
      <c r="C22" s="135"/>
      <c r="D22" s="37" t="s">
        <v>3</v>
      </c>
      <c r="E22" s="26">
        <v>1184400</v>
      </c>
      <c r="F22" s="26"/>
      <c r="G22" s="26"/>
      <c r="H22" s="26"/>
      <c r="I22" s="26"/>
      <c r="J22" s="26"/>
      <c r="K22" s="26">
        <f>F22+G22+H22+I22+J22</f>
        <v>0</v>
      </c>
      <c r="L22" s="26">
        <v>1269000</v>
      </c>
      <c r="M22" s="26">
        <v>1269000</v>
      </c>
      <c r="N22" s="33">
        <f t="shared" si="5"/>
        <v>107.14285714285714</v>
      </c>
      <c r="O22" s="63" t="e">
        <f>#REF!*1</f>
        <v>#REF!</v>
      </c>
      <c r="P22" s="66" t="e">
        <f>#REF!*1</f>
        <v>#REF!</v>
      </c>
      <c r="Q22" s="63" t="e">
        <f>#REF!*1</f>
        <v>#REF!</v>
      </c>
      <c r="R22" s="54" t="e">
        <f t="shared" si="0"/>
        <v>#REF!</v>
      </c>
      <c r="S22" s="64" t="e">
        <f t="shared" si="1"/>
        <v>#REF!</v>
      </c>
      <c r="T22" s="21" t="e">
        <f t="shared" si="3"/>
        <v>#REF!</v>
      </c>
      <c r="U22" s="21"/>
      <c r="V22" s="21" t="e">
        <f t="shared" si="4"/>
        <v>#REF!</v>
      </c>
      <c r="W22" s="1"/>
    </row>
    <row r="23" spans="2:23" ht="21.75" customHeight="1">
      <c r="B23" s="136"/>
      <c r="C23" s="137"/>
      <c r="D23" s="37" t="s">
        <v>2</v>
      </c>
      <c r="E23" s="26">
        <v>13296461.51</v>
      </c>
      <c r="F23" s="26">
        <v>12812444.12</v>
      </c>
      <c r="G23" s="26"/>
      <c r="H23" s="26"/>
      <c r="I23" s="26">
        <v>243885</v>
      </c>
      <c r="J23" s="26">
        <v>484135</v>
      </c>
      <c r="K23" s="26">
        <f>F23+I23+J23</f>
        <v>13540464.12</v>
      </c>
      <c r="L23" s="26">
        <v>1589.65</v>
      </c>
      <c r="M23" s="26">
        <f>K23+L23</f>
        <v>13542053.77</v>
      </c>
      <c r="N23" s="33">
        <f t="shared" si="5"/>
        <v>101.84704975692438</v>
      </c>
      <c r="O23" s="63" t="e">
        <f>#REF!*1</f>
        <v>#REF!</v>
      </c>
      <c r="P23" s="63" t="e">
        <f>#REF!*1</f>
        <v>#REF!</v>
      </c>
      <c r="Q23" s="63" t="e">
        <f>#REF!*1</f>
        <v>#REF!</v>
      </c>
      <c r="R23" s="54" t="e">
        <f t="shared" si="0"/>
        <v>#REF!</v>
      </c>
      <c r="S23" s="64" t="e">
        <f t="shared" si="1"/>
        <v>#REF!</v>
      </c>
      <c r="T23" s="21" t="e">
        <f t="shared" si="3"/>
        <v>#REF!</v>
      </c>
      <c r="U23" s="21">
        <v>14079685.090000004</v>
      </c>
      <c r="V23" s="21" t="e">
        <f t="shared" si="4"/>
        <v>#REF!</v>
      </c>
      <c r="W23" s="1"/>
    </row>
    <row r="24" spans="2:23" ht="21.75" customHeight="1">
      <c r="B24" s="138"/>
      <c r="C24" s="139"/>
      <c r="D24" s="37" t="s">
        <v>1</v>
      </c>
      <c r="E24" s="26">
        <v>14480861.51</v>
      </c>
      <c r="F24" s="26">
        <f>SUM(F22:F23)</f>
        <v>12812444.12</v>
      </c>
      <c r="G24" s="26">
        <f aca="true" t="shared" si="6" ref="G24:M24">SUM(G22:G23)</f>
        <v>0</v>
      </c>
      <c r="H24" s="26"/>
      <c r="I24" s="26">
        <f>SUM(I22:I23)</f>
        <v>243885</v>
      </c>
      <c r="J24" s="26">
        <f t="shared" si="6"/>
        <v>484135</v>
      </c>
      <c r="K24" s="26">
        <f t="shared" si="2"/>
        <v>13540464.12</v>
      </c>
      <c r="L24" s="26">
        <f>SUM(L22:L23)</f>
        <v>1270589.65</v>
      </c>
      <c r="M24" s="51">
        <f t="shared" si="6"/>
        <v>14811053.77</v>
      </c>
      <c r="N24" s="33">
        <f t="shared" si="5"/>
        <v>102.28019762340783</v>
      </c>
      <c r="O24" s="63" t="e">
        <f>O22+O23</f>
        <v>#REF!</v>
      </c>
      <c r="P24" s="65" t="e">
        <f>P22+P23</f>
        <v>#REF!</v>
      </c>
      <c r="Q24" s="65" t="e">
        <f>Q22+Q23</f>
        <v>#REF!</v>
      </c>
      <c r="R24" s="54" t="e">
        <f t="shared" si="0"/>
        <v>#REF!</v>
      </c>
      <c r="S24" s="64" t="e">
        <f t="shared" si="1"/>
        <v>#REF!</v>
      </c>
      <c r="T24" s="21" t="e">
        <f t="shared" si="3"/>
        <v>#REF!</v>
      </c>
      <c r="U24" s="21">
        <v>14079685.090000004</v>
      </c>
      <c r="V24" s="21" t="e">
        <f t="shared" si="4"/>
        <v>#REF!</v>
      </c>
      <c r="W24" s="1"/>
    </row>
    <row r="25" spans="2:23" ht="21.75" customHeight="1">
      <c r="B25" s="102" t="s">
        <v>22</v>
      </c>
      <c r="C25" s="102"/>
      <c r="D25" s="37" t="s">
        <v>2</v>
      </c>
      <c r="E25" s="26">
        <v>2018848.41</v>
      </c>
      <c r="F25" s="26">
        <v>1895940</v>
      </c>
      <c r="G25" s="26"/>
      <c r="H25" s="26"/>
      <c r="I25" s="26"/>
      <c r="J25" s="26">
        <v>50400</v>
      </c>
      <c r="K25" s="26">
        <f t="shared" si="2"/>
        <v>1946340</v>
      </c>
      <c r="L25" s="26">
        <v>3159.9</v>
      </c>
      <c r="M25" s="26">
        <f>K25+L25</f>
        <v>1949499.9</v>
      </c>
      <c r="N25" s="33">
        <f t="shared" si="5"/>
        <v>96.56494714231665</v>
      </c>
      <c r="O25" s="63" t="e">
        <f>#REF!*1</f>
        <v>#REF!</v>
      </c>
      <c r="P25" s="63" t="e">
        <f>#REF!*1</f>
        <v>#REF!</v>
      </c>
      <c r="Q25" s="63" t="e">
        <f>#REF!*1</f>
        <v>#REF!</v>
      </c>
      <c r="R25" s="54" t="e">
        <f t="shared" si="0"/>
        <v>#REF!</v>
      </c>
      <c r="S25" s="64" t="e">
        <f t="shared" si="1"/>
        <v>#REF!</v>
      </c>
      <c r="T25" s="21" t="e">
        <f t="shared" si="3"/>
        <v>#REF!</v>
      </c>
      <c r="U25" s="21">
        <v>2446337.55</v>
      </c>
      <c r="V25" s="21" t="e">
        <f t="shared" si="4"/>
        <v>#REF!</v>
      </c>
      <c r="W25" s="52"/>
    </row>
    <row r="26" spans="2:23" ht="21.75" customHeight="1">
      <c r="B26" s="102"/>
      <c r="C26" s="102"/>
      <c r="D26" s="37" t="s">
        <v>1</v>
      </c>
      <c r="E26" s="26">
        <f>SUM(E25)</f>
        <v>2018848.41</v>
      </c>
      <c r="F26" s="26">
        <f>SUM(F25)</f>
        <v>1895940</v>
      </c>
      <c r="G26" s="26"/>
      <c r="H26" s="26"/>
      <c r="I26" s="26"/>
      <c r="J26" s="26">
        <f>SUM(J25)</f>
        <v>50400</v>
      </c>
      <c r="K26" s="26">
        <f t="shared" si="2"/>
        <v>1946340</v>
      </c>
      <c r="L26" s="26">
        <f>SUM(L25)</f>
        <v>3159.9</v>
      </c>
      <c r="M26" s="51">
        <f>SUM(M25)</f>
        <v>1949499.9</v>
      </c>
      <c r="N26" s="33">
        <f t="shared" si="5"/>
        <v>96.56494714231665</v>
      </c>
      <c r="O26" s="63" t="e">
        <f>SUM(O25)</f>
        <v>#REF!</v>
      </c>
      <c r="P26" s="63" t="e">
        <f>SUM(P25)</f>
        <v>#REF!</v>
      </c>
      <c r="Q26" s="63" t="e">
        <f>SUM(Q25)</f>
        <v>#REF!</v>
      </c>
      <c r="R26" s="54" t="e">
        <f t="shared" si="0"/>
        <v>#REF!</v>
      </c>
      <c r="S26" s="64" t="e">
        <f t="shared" si="1"/>
        <v>#REF!</v>
      </c>
      <c r="T26" s="21" t="e">
        <f t="shared" si="3"/>
        <v>#REF!</v>
      </c>
      <c r="U26" s="21">
        <v>2446337.55</v>
      </c>
      <c r="V26" s="21" t="e">
        <f t="shared" si="4"/>
        <v>#REF!</v>
      </c>
      <c r="W26" s="52"/>
    </row>
    <row r="27" spans="2:23" ht="21.75" customHeight="1">
      <c r="B27" s="92" t="s">
        <v>49</v>
      </c>
      <c r="C27" s="93"/>
      <c r="D27" s="37" t="s">
        <v>3</v>
      </c>
      <c r="E27" s="26">
        <f aca="true" t="shared" si="7" ref="E27:M27">E22*1</f>
        <v>1184400</v>
      </c>
      <c r="F27" s="26">
        <f>F22*1</f>
        <v>0</v>
      </c>
      <c r="G27" s="26">
        <f t="shared" si="7"/>
        <v>0</v>
      </c>
      <c r="H27" s="26">
        <f t="shared" si="7"/>
        <v>0</v>
      </c>
      <c r="I27" s="26"/>
      <c r="J27" s="26">
        <f t="shared" si="7"/>
        <v>0</v>
      </c>
      <c r="K27" s="26">
        <f t="shared" si="2"/>
        <v>0</v>
      </c>
      <c r="L27" s="26">
        <f t="shared" si="7"/>
        <v>1269000</v>
      </c>
      <c r="M27" s="26">
        <f t="shared" si="7"/>
        <v>1269000</v>
      </c>
      <c r="N27" s="33">
        <f t="shared" si="5"/>
        <v>107.14285714285714</v>
      </c>
      <c r="O27" s="63" t="e">
        <f>O22*1</f>
        <v>#REF!</v>
      </c>
      <c r="P27" s="63" t="e">
        <f>P22*1</f>
        <v>#REF!</v>
      </c>
      <c r="Q27" s="63" t="e">
        <f>Q22*1</f>
        <v>#REF!</v>
      </c>
      <c r="R27" s="54" t="e">
        <f t="shared" si="0"/>
        <v>#REF!</v>
      </c>
      <c r="S27" s="64" t="e">
        <f t="shared" si="1"/>
        <v>#REF!</v>
      </c>
      <c r="T27" s="21" t="e">
        <f t="shared" si="3"/>
        <v>#REF!</v>
      </c>
      <c r="U27" s="21"/>
      <c r="V27" s="21" t="e">
        <f t="shared" si="4"/>
        <v>#REF!</v>
      </c>
      <c r="W27" s="52"/>
    </row>
    <row r="28" spans="2:23" ht="21.75" customHeight="1">
      <c r="B28" s="109"/>
      <c r="C28" s="110"/>
      <c r="D28" s="37" t="s">
        <v>2</v>
      </c>
      <c r="E28" s="26">
        <f aca="true" t="shared" si="8" ref="E28:L28">E10+E14+E16+E20+E23+E25</f>
        <v>93189595.39</v>
      </c>
      <c r="F28" s="26">
        <f>F10+F14+F16+F20+F23+F25</f>
        <v>73175846.24</v>
      </c>
      <c r="G28" s="26">
        <f t="shared" si="8"/>
        <v>0</v>
      </c>
      <c r="H28" s="26">
        <f t="shared" si="8"/>
        <v>129890</v>
      </c>
      <c r="I28" s="26">
        <f>I10+I14+I16+I20+I23+I25</f>
        <v>14850855</v>
      </c>
      <c r="J28" s="26">
        <f t="shared" si="8"/>
        <v>6052356.5</v>
      </c>
      <c r="K28" s="26">
        <f t="shared" si="2"/>
        <v>94208947.74</v>
      </c>
      <c r="L28" s="26">
        <f t="shared" si="8"/>
        <v>7369842.0600000005</v>
      </c>
      <c r="M28" s="26">
        <f>M11+M15+M17+M21+M23+M26</f>
        <v>101578789.8</v>
      </c>
      <c r="N28" s="33">
        <f t="shared" si="5"/>
        <v>109.00228654807553</v>
      </c>
      <c r="O28" s="63" t="e">
        <f>O10+O14+O16+O20+O23+O25</f>
        <v>#REF!</v>
      </c>
      <c r="P28" s="63" t="e">
        <f>P10+P14+P16+P20+P23+P25</f>
        <v>#REF!</v>
      </c>
      <c r="Q28" s="63" t="e">
        <f>Q10+Q14+Q16+Q20+Q23+Q25</f>
        <v>#REF!</v>
      </c>
      <c r="R28" s="54" t="e">
        <f t="shared" si="0"/>
        <v>#REF!</v>
      </c>
      <c r="S28" s="64" t="e">
        <f t="shared" si="1"/>
        <v>#REF!</v>
      </c>
      <c r="T28" s="21" t="e">
        <f t="shared" si="3"/>
        <v>#REF!</v>
      </c>
      <c r="U28" s="21">
        <v>92981421.31000002</v>
      </c>
      <c r="V28" s="21" t="e">
        <f t="shared" si="4"/>
        <v>#REF!</v>
      </c>
      <c r="W28" s="52"/>
    </row>
    <row r="29" spans="2:23" ht="21.75" customHeight="1">
      <c r="B29" s="111"/>
      <c r="C29" s="112"/>
      <c r="D29" s="37" t="s">
        <v>1</v>
      </c>
      <c r="E29" s="51">
        <f aca="true" t="shared" si="9" ref="E29:M29">SUM(E27:E28)</f>
        <v>94373995.39</v>
      </c>
      <c r="F29" s="26">
        <f t="shared" si="9"/>
        <v>73175846.24</v>
      </c>
      <c r="G29" s="26">
        <f t="shared" si="9"/>
        <v>0</v>
      </c>
      <c r="H29" s="26">
        <f t="shared" si="9"/>
        <v>129890</v>
      </c>
      <c r="I29" s="26">
        <f>SUM(I27:I28)</f>
        <v>14850855</v>
      </c>
      <c r="J29" s="26">
        <f t="shared" si="9"/>
        <v>6052356.5</v>
      </c>
      <c r="K29" s="26">
        <f t="shared" si="2"/>
        <v>94208947.74</v>
      </c>
      <c r="L29" s="26">
        <f t="shared" si="9"/>
        <v>8638842.06</v>
      </c>
      <c r="M29" s="51">
        <f t="shared" si="9"/>
        <v>102847789.8</v>
      </c>
      <c r="N29" s="33">
        <f t="shared" si="5"/>
        <v>108.97895058377267</v>
      </c>
      <c r="O29" s="65" t="e">
        <f>O27+O28</f>
        <v>#REF!</v>
      </c>
      <c r="P29" s="65" t="e">
        <f>P27+P28</f>
        <v>#REF!</v>
      </c>
      <c r="Q29" s="65" t="e">
        <f>Q27+Q28</f>
        <v>#REF!</v>
      </c>
      <c r="R29" s="54" t="e">
        <f t="shared" si="0"/>
        <v>#REF!</v>
      </c>
      <c r="S29" s="64" t="e">
        <f t="shared" si="1"/>
        <v>#REF!</v>
      </c>
      <c r="T29" s="21" t="e">
        <f t="shared" si="3"/>
        <v>#REF!</v>
      </c>
      <c r="U29" s="21">
        <v>92981421.31000002</v>
      </c>
      <c r="V29" s="21" t="e">
        <f t="shared" si="4"/>
        <v>#REF!</v>
      </c>
      <c r="W29" s="52"/>
    </row>
    <row r="30" spans="2:23" ht="12.75"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60"/>
      <c r="O30" s="1" t="e">
        <f>O29*1.333333333</f>
        <v>#REF!</v>
      </c>
      <c r="P30" s="52"/>
      <c r="Q30" s="52"/>
      <c r="R30" s="52"/>
      <c r="S30" s="52"/>
      <c r="T30" s="21"/>
      <c r="U30" s="21"/>
      <c r="V30" s="52"/>
      <c r="W30" s="52"/>
    </row>
    <row r="31" spans="2:23" ht="12.75">
      <c r="B31" s="10" t="s">
        <v>94</v>
      </c>
      <c r="C31" s="52"/>
      <c r="D31" s="52"/>
      <c r="E31" s="1"/>
      <c r="F31" s="52"/>
      <c r="G31" s="52"/>
      <c r="H31" s="52"/>
      <c r="I31" s="1"/>
      <c r="J31" s="52"/>
      <c r="K31" s="45" t="s">
        <v>63</v>
      </c>
      <c r="L31" s="45"/>
      <c r="M31" s="45"/>
      <c r="N31" s="60"/>
      <c r="O31" s="23">
        <v>92981421.31000002</v>
      </c>
      <c r="P31" s="1"/>
      <c r="Q31" s="1"/>
      <c r="R31" s="10" t="s">
        <v>62</v>
      </c>
      <c r="S31" s="52"/>
      <c r="T31" s="21"/>
      <c r="U31" s="21"/>
      <c r="V31" s="52"/>
      <c r="W31" s="52"/>
    </row>
    <row r="32" spans="2:23" ht="12.75">
      <c r="B32" s="52"/>
      <c r="C32" s="52"/>
      <c r="D32" s="52"/>
      <c r="E32" s="1"/>
      <c r="F32" s="21"/>
      <c r="G32" s="52"/>
      <c r="H32" s="52"/>
      <c r="I32" s="1"/>
      <c r="J32" s="52"/>
      <c r="K32" s="31"/>
      <c r="L32" s="31"/>
      <c r="M32" s="31"/>
      <c r="N32" s="60"/>
      <c r="O32" s="1" t="e">
        <f>O30-O31</f>
        <v>#REF!</v>
      </c>
      <c r="P32" s="52"/>
      <c r="Q32" s="52"/>
      <c r="R32" s="10" t="s">
        <v>29</v>
      </c>
      <c r="S32" s="52"/>
      <c r="T32" s="21"/>
      <c r="U32" s="21"/>
      <c r="V32" s="52"/>
      <c r="W32" s="52"/>
    </row>
    <row r="33" spans="2:23" ht="12.75">
      <c r="B33" s="67"/>
      <c r="C33" s="52"/>
      <c r="D33" s="52"/>
      <c r="E33" s="1"/>
      <c r="F33" s="52"/>
      <c r="G33" s="52"/>
      <c r="H33" s="52"/>
      <c r="I33" s="52"/>
      <c r="J33" s="52"/>
      <c r="K33" s="52"/>
      <c r="L33" s="52"/>
      <c r="M33" s="52"/>
      <c r="N33" s="60"/>
      <c r="O33" s="52"/>
      <c r="P33" s="52"/>
      <c r="Q33" s="52"/>
      <c r="R33" s="52"/>
      <c r="S33" s="52"/>
      <c r="T33" s="21"/>
      <c r="U33" s="21"/>
      <c r="V33" s="52"/>
      <c r="W33" s="52"/>
    </row>
    <row r="34" spans="5:9" ht="12.75">
      <c r="E34" s="2"/>
      <c r="H34" s="2"/>
      <c r="I34" s="2"/>
    </row>
    <row r="36" ht="12.75">
      <c r="H36" s="2"/>
    </row>
    <row r="39" ht="12.75">
      <c r="E39" s="2"/>
    </row>
    <row r="40" ht="12.75">
      <c r="E40" s="2"/>
    </row>
  </sheetData>
  <sheetProtection/>
  <mergeCells count="18">
    <mergeCell ref="B5:N5"/>
    <mergeCell ref="B27:C29"/>
    <mergeCell ref="B22:C24"/>
    <mergeCell ref="B25:C26"/>
    <mergeCell ref="B16:C17"/>
    <mergeCell ref="B18:C18"/>
    <mergeCell ref="B19:C19"/>
    <mergeCell ref="B20:C21"/>
    <mergeCell ref="B14:C15"/>
    <mergeCell ref="B13:C13"/>
    <mergeCell ref="R7:S7"/>
    <mergeCell ref="B12:C12"/>
    <mergeCell ref="B10:C11"/>
    <mergeCell ref="E7:E8"/>
    <mergeCell ref="B7:D8"/>
    <mergeCell ref="B9:D9"/>
    <mergeCell ref="N7:N8"/>
    <mergeCell ref="F7:M7"/>
  </mergeCells>
  <printOptions horizontalCentered="1"/>
  <pageMargins left="0.15748031496062992" right="0.5118110236220472" top="0.1968503937007874" bottom="0" header="0.5118110236220472" footer="0.15748031496062992"/>
  <pageSetup horizontalDpi="360" verticalDpi="36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9"/>
  </sheetPr>
  <dimension ref="B1:T2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57421875" style="3" customWidth="1"/>
    <col min="2" max="2" width="33.421875" style="3" customWidth="1"/>
    <col min="3" max="3" width="11.00390625" style="3" customWidth="1"/>
    <col min="4" max="4" width="12.00390625" style="3" customWidth="1"/>
    <col min="5" max="5" width="14.421875" style="3" customWidth="1"/>
    <col min="6" max="7" width="11.28125" style="3" customWidth="1"/>
    <col min="8" max="8" width="12.57421875" style="3" customWidth="1"/>
    <col min="9" max="9" width="8.7109375" style="3" customWidth="1"/>
    <col min="10" max="10" width="12.28125" style="3" customWidth="1"/>
    <col min="11" max="11" width="8.7109375" style="19" customWidth="1"/>
    <col min="12" max="14" width="15.7109375" style="3" hidden="1" customWidth="1"/>
    <col min="15" max="16" width="0" style="3" hidden="1" customWidth="1"/>
    <col min="17" max="17" width="11.7109375" style="3" hidden="1" customWidth="1"/>
    <col min="18" max="18" width="11.00390625" style="3" hidden="1" customWidth="1"/>
    <col min="19" max="19" width="10.8515625" style="3" hidden="1" customWidth="1"/>
    <col min="20" max="20" width="12.7109375" style="3" bestFit="1" customWidth="1"/>
    <col min="21" max="16384" width="9.140625" style="3" customWidth="1"/>
  </cols>
  <sheetData>
    <row r="1" ht="12.75">
      <c r="B1" s="5"/>
    </row>
    <row r="2" spans="2:11" ht="12.75">
      <c r="B2" s="5" t="s">
        <v>5</v>
      </c>
      <c r="K2" s="24"/>
    </row>
    <row r="3" spans="2:16" ht="12.75">
      <c r="B3" s="5" t="s">
        <v>55</v>
      </c>
      <c r="P3" s="30" t="s">
        <v>39</v>
      </c>
    </row>
    <row r="4" ht="12.75">
      <c r="B4" s="5"/>
    </row>
    <row r="5" spans="2:16" ht="27.75" customHeight="1">
      <c r="B5" s="94" t="s">
        <v>90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</row>
    <row r="6" spans="2:15" ht="15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2:15" ht="15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2:15" ht="12.75">
      <c r="B8" s="52"/>
      <c r="C8" s="52"/>
      <c r="D8" s="52"/>
      <c r="E8" s="52"/>
      <c r="F8" s="52"/>
      <c r="G8" s="52"/>
      <c r="H8" s="52"/>
      <c r="I8" s="52"/>
      <c r="J8" s="52"/>
      <c r="K8" s="60"/>
      <c r="L8" s="52"/>
      <c r="M8" s="20" t="s">
        <v>61</v>
      </c>
      <c r="N8" s="52"/>
      <c r="O8" s="52"/>
    </row>
    <row r="9" spans="2:16" ht="36.75" customHeight="1">
      <c r="B9" s="116" t="s">
        <v>4</v>
      </c>
      <c r="C9" s="118"/>
      <c r="D9" s="98" t="s">
        <v>92</v>
      </c>
      <c r="E9" s="96" t="s">
        <v>87</v>
      </c>
      <c r="F9" s="97"/>
      <c r="G9" s="97"/>
      <c r="H9" s="97"/>
      <c r="I9" s="97"/>
      <c r="J9" s="91"/>
      <c r="K9" s="98" t="s">
        <v>34</v>
      </c>
      <c r="L9" s="14" t="s">
        <v>58</v>
      </c>
      <c r="M9" s="62" t="s">
        <v>59</v>
      </c>
      <c r="N9" s="62" t="s">
        <v>60</v>
      </c>
      <c r="O9" s="103" t="s">
        <v>24</v>
      </c>
      <c r="P9" s="103"/>
    </row>
    <row r="10" spans="2:18" ht="33.75">
      <c r="B10" s="132"/>
      <c r="C10" s="134"/>
      <c r="D10" s="100"/>
      <c r="E10" s="53" t="s">
        <v>65</v>
      </c>
      <c r="F10" s="59" t="s">
        <v>71</v>
      </c>
      <c r="G10" s="53" t="s">
        <v>66</v>
      </c>
      <c r="H10" s="53" t="s">
        <v>33</v>
      </c>
      <c r="I10" s="53" t="s">
        <v>56</v>
      </c>
      <c r="J10" s="53" t="s">
        <v>54</v>
      </c>
      <c r="K10" s="100"/>
      <c r="L10" s="59">
        <v>2</v>
      </c>
      <c r="M10" s="29">
        <v>3</v>
      </c>
      <c r="N10" s="59">
        <v>4</v>
      </c>
      <c r="O10" s="59" t="s">
        <v>52</v>
      </c>
      <c r="P10" s="59" t="s">
        <v>53</v>
      </c>
      <c r="R10" s="3" t="s">
        <v>25</v>
      </c>
    </row>
    <row r="11" spans="2:16" ht="12.75" customHeight="1">
      <c r="B11" s="104">
        <v>1</v>
      </c>
      <c r="C11" s="104"/>
      <c r="D11" s="53">
        <v>2</v>
      </c>
      <c r="E11" s="59">
        <v>3</v>
      </c>
      <c r="F11" s="59">
        <v>4</v>
      </c>
      <c r="G11" s="59">
        <v>5</v>
      </c>
      <c r="H11" s="27" t="s">
        <v>67</v>
      </c>
      <c r="I11" s="53">
        <v>7</v>
      </c>
      <c r="J11" s="59" t="s">
        <v>68</v>
      </c>
      <c r="K11" s="59" t="s">
        <v>69</v>
      </c>
      <c r="L11" s="59"/>
      <c r="M11" s="29"/>
      <c r="N11" s="59"/>
      <c r="O11" s="59"/>
      <c r="P11" s="59"/>
    </row>
    <row r="12" spans="2:19" ht="21.75" customHeight="1">
      <c r="B12" s="142" t="s">
        <v>19</v>
      </c>
      <c r="C12" s="37" t="s">
        <v>3</v>
      </c>
      <c r="D12" s="26">
        <v>6156550.32</v>
      </c>
      <c r="E12" s="49">
        <f>E15*1</f>
        <v>0</v>
      </c>
      <c r="F12" s="49">
        <v>6516543</v>
      </c>
      <c r="G12" s="49"/>
      <c r="H12" s="49">
        <f>E12+F12+G12</f>
        <v>6516543</v>
      </c>
      <c r="I12" s="49"/>
      <c r="J12" s="49">
        <f>H12+I12</f>
        <v>6516543</v>
      </c>
      <c r="K12" s="33">
        <f>J12/D12*100</f>
        <v>105.84731158341283</v>
      </c>
      <c r="L12" s="8" t="e">
        <f>#REF!*1</f>
        <v>#REF!</v>
      </c>
      <c r="M12" s="8" t="e">
        <f>#REF!*1</f>
        <v>#REF!</v>
      </c>
      <c r="N12" s="8" t="e">
        <f>#REF!*1</f>
        <v>#REF!</v>
      </c>
      <c r="O12" s="35" t="e">
        <f aca="true" t="shared" si="0" ref="O12:O21">N12/L12*100</f>
        <v>#REF!</v>
      </c>
      <c r="P12" s="35" t="e">
        <f aca="true" t="shared" si="1" ref="P12:P21">N12/M12*100</f>
        <v>#REF!</v>
      </c>
      <c r="Q12" s="6" t="e">
        <f>L12*1.3333333333</f>
        <v>#REF!</v>
      </c>
      <c r="R12" s="6">
        <v>8506631</v>
      </c>
      <c r="S12" s="6" t="e">
        <f>Q12-R12</f>
        <v>#REF!</v>
      </c>
    </row>
    <row r="13" spans="2:20" ht="21.75" customHeight="1">
      <c r="B13" s="143"/>
      <c r="C13" s="37" t="s">
        <v>2</v>
      </c>
      <c r="D13" s="26">
        <v>75728841.4</v>
      </c>
      <c r="E13" s="49">
        <v>70457401.61</v>
      </c>
      <c r="F13" s="49">
        <v>5420</v>
      </c>
      <c r="G13" s="49">
        <v>7216877</v>
      </c>
      <c r="H13" s="49">
        <f>E13+F13+G13</f>
        <v>77679698.61</v>
      </c>
      <c r="I13" s="49"/>
      <c r="J13" s="49">
        <f>H13+I13</f>
        <v>77679698.61</v>
      </c>
      <c r="K13" s="33">
        <f aca="true" t="shared" si="2" ref="K13:K21">J13/D13*100</f>
        <v>102.57610861850581</v>
      </c>
      <c r="L13" s="9" t="e">
        <f>#REF!*1</f>
        <v>#REF!</v>
      </c>
      <c r="M13" s="9" t="e">
        <f>#REF!*1</f>
        <v>#REF!</v>
      </c>
      <c r="N13" s="9" t="e">
        <f>#REF!*1</f>
        <v>#REF!</v>
      </c>
      <c r="O13" s="35" t="e">
        <f t="shared" si="0"/>
        <v>#REF!</v>
      </c>
      <c r="P13" s="35" t="e">
        <f t="shared" si="1"/>
        <v>#REF!</v>
      </c>
      <c r="Q13" s="6" t="e">
        <f aca="true" t="shared" si="3" ref="Q13:Q21">L13*1.3333333333</f>
        <v>#REF!</v>
      </c>
      <c r="R13" s="6">
        <v>63118238.04</v>
      </c>
      <c r="S13" s="6" t="e">
        <f aca="true" t="shared" si="4" ref="S13:S21">Q13-R13</f>
        <v>#REF!</v>
      </c>
      <c r="T13" s="2"/>
    </row>
    <row r="14" spans="2:20" ht="21.75" customHeight="1">
      <c r="B14" s="144"/>
      <c r="C14" s="37" t="s">
        <v>1</v>
      </c>
      <c r="D14" s="26">
        <f>SUM(D12:D13)</f>
        <v>81885391.72</v>
      </c>
      <c r="E14" s="49">
        <f>SUM(E12:E13)</f>
        <v>70457401.61</v>
      </c>
      <c r="F14" s="49">
        <f>SUM(F12:F13)</f>
        <v>6521963</v>
      </c>
      <c r="G14" s="49">
        <f>SUM(G12:G13)</f>
        <v>7216877</v>
      </c>
      <c r="H14" s="49">
        <f>SUM(H12:H13)</f>
        <v>84196241.61</v>
      </c>
      <c r="I14" s="49"/>
      <c r="J14" s="38">
        <f>SUM(J12:J13)</f>
        <v>84196241.61</v>
      </c>
      <c r="K14" s="33">
        <f t="shared" si="2"/>
        <v>102.82205389931059</v>
      </c>
      <c r="L14" s="49" t="e">
        <f>SUM(L12:L13)</f>
        <v>#REF!</v>
      </c>
      <c r="M14" s="49" t="e">
        <f>SUM(M12:M13)</f>
        <v>#REF!</v>
      </c>
      <c r="N14" s="49" t="e">
        <f>SUM(N12:N13)</f>
        <v>#REF!</v>
      </c>
      <c r="O14" s="35" t="e">
        <f t="shared" si="0"/>
        <v>#REF!</v>
      </c>
      <c r="P14" s="35" t="e">
        <f t="shared" si="1"/>
        <v>#REF!</v>
      </c>
      <c r="Q14" s="6" t="e">
        <f t="shared" si="3"/>
        <v>#REF!</v>
      </c>
      <c r="R14" s="6">
        <v>71624869.03999999</v>
      </c>
      <c r="S14" s="6" t="e">
        <f t="shared" si="4"/>
        <v>#REF!</v>
      </c>
      <c r="T14" s="2"/>
    </row>
    <row r="15" spans="2:20" ht="21.75" customHeight="1">
      <c r="B15" s="145" t="s">
        <v>35</v>
      </c>
      <c r="C15" s="34" t="s">
        <v>3</v>
      </c>
      <c r="D15" s="17"/>
      <c r="E15" s="49"/>
      <c r="F15" s="49"/>
      <c r="G15" s="49"/>
      <c r="H15" s="49">
        <f aca="true" t="shared" si="5" ref="H15:H20">E15+F15+G15</f>
        <v>0</v>
      </c>
      <c r="I15" s="49"/>
      <c r="J15" s="49">
        <f>H15+I15</f>
        <v>0</v>
      </c>
      <c r="K15" s="33"/>
      <c r="L15" s="49" t="e">
        <f>#REF!*1</f>
        <v>#REF!</v>
      </c>
      <c r="M15" s="49" t="e">
        <f>#REF!*1</f>
        <v>#REF!</v>
      </c>
      <c r="N15" s="49" t="e">
        <f>#REF!*1</f>
        <v>#REF!</v>
      </c>
      <c r="O15" s="35" t="e">
        <f t="shared" si="0"/>
        <v>#REF!</v>
      </c>
      <c r="P15" s="35" t="e">
        <f t="shared" si="1"/>
        <v>#REF!</v>
      </c>
      <c r="Q15" s="6" t="e">
        <f t="shared" si="3"/>
        <v>#REF!</v>
      </c>
      <c r="R15" s="6">
        <v>8506631</v>
      </c>
      <c r="S15" s="6" t="e">
        <f t="shared" si="4"/>
        <v>#REF!</v>
      </c>
      <c r="T15" s="2"/>
    </row>
    <row r="16" spans="2:20" ht="21.75" customHeight="1">
      <c r="B16" s="146"/>
      <c r="C16" s="34" t="s">
        <v>2</v>
      </c>
      <c r="D16" s="17"/>
      <c r="E16" s="49"/>
      <c r="F16" s="49"/>
      <c r="G16" s="49"/>
      <c r="H16" s="49">
        <f t="shared" si="5"/>
        <v>0</v>
      </c>
      <c r="I16" s="49"/>
      <c r="J16" s="49">
        <f>H16+I16</f>
        <v>0</v>
      </c>
      <c r="K16" s="33"/>
      <c r="L16" s="49" t="e">
        <f>#REF!*1</f>
        <v>#REF!</v>
      </c>
      <c r="M16" s="49" t="e">
        <f>#REF!*1</f>
        <v>#REF!</v>
      </c>
      <c r="N16" s="49" t="e">
        <f>#REF!*1</f>
        <v>#REF!</v>
      </c>
      <c r="O16" s="35" t="e">
        <f t="shared" si="0"/>
        <v>#REF!</v>
      </c>
      <c r="P16" s="35" t="e">
        <f t="shared" si="1"/>
        <v>#REF!</v>
      </c>
      <c r="Q16" s="6" t="e">
        <f t="shared" si="3"/>
        <v>#REF!</v>
      </c>
      <c r="R16" s="6">
        <v>63118238.04</v>
      </c>
      <c r="S16" s="6" t="e">
        <f t="shared" si="4"/>
        <v>#REF!</v>
      </c>
      <c r="T16" s="2"/>
    </row>
    <row r="17" spans="2:19" ht="21.75" customHeight="1">
      <c r="B17" s="142" t="s">
        <v>20</v>
      </c>
      <c r="C17" s="37" t="s">
        <v>2</v>
      </c>
      <c r="D17" s="26">
        <v>7965862.23</v>
      </c>
      <c r="E17" s="49">
        <v>8331667.06</v>
      </c>
      <c r="F17" s="49"/>
      <c r="G17" s="49">
        <v>34292</v>
      </c>
      <c r="H17" s="49">
        <f t="shared" si="5"/>
        <v>8365959.06</v>
      </c>
      <c r="I17" s="49"/>
      <c r="J17" s="49">
        <f>H17+I17</f>
        <v>8365959.06</v>
      </c>
      <c r="K17" s="33">
        <f t="shared" si="2"/>
        <v>105.02264310438618</v>
      </c>
      <c r="L17" s="49" t="e">
        <f>#REF!*1</f>
        <v>#REF!</v>
      </c>
      <c r="M17" s="49" t="e">
        <f>#REF!*1</f>
        <v>#REF!</v>
      </c>
      <c r="N17" s="49" t="e">
        <f>#REF!*1</f>
        <v>#REF!</v>
      </c>
      <c r="O17" s="35" t="e">
        <f t="shared" si="0"/>
        <v>#REF!</v>
      </c>
      <c r="P17" s="35" t="e">
        <f t="shared" si="1"/>
        <v>#REF!</v>
      </c>
      <c r="Q17" s="6" t="e">
        <f t="shared" si="3"/>
        <v>#REF!</v>
      </c>
      <c r="R17" s="6">
        <v>4723992.03</v>
      </c>
      <c r="S17" s="6" t="e">
        <f t="shared" si="4"/>
        <v>#REF!</v>
      </c>
    </row>
    <row r="18" spans="2:19" ht="21.75" customHeight="1">
      <c r="B18" s="144"/>
      <c r="C18" s="37" t="s">
        <v>1</v>
      </c>
      <c r="D18" s="26">
        <f>SUM(D17)</f>
        <v>7965862.23</v>
      </c>
      <c r="E18" s="49">
        <f>SUM(E17)</f>
        <v>8331667.06</v>
      </c>
      <c r="F18" s="49"/>
      <c r="G18" s="49">
        <f>SUM(G17)</f>
        <v>34292</v>
      </c>
      <c r="H18" s="49">
        <f t="shared" si="5"/>
        <v>8365959.06</v>
      </c>
      <c r="I18" s="49"/>
      <c r="J18" s="38">
        <f>SUM(J17)</f>
        <v>8365959.06</v>
      </c>
      <c r="K18" s="33">
        <f t="shared" si="2"/>
        <v>105.02264310438618</v>
      </c>
      <c r="L18" s="49" t="e">
        <f>SUM(L17)</f>
        <v>#REF!</v>
      </c>
      <c r="M18" s="49" t="e">
        <f>SUM(M17)</f>
        <v>#REF!</v>
      </c>
      <c r="N18" s="49" t="e">
        <f>SUM(N17)</f>
        <v>#REF!</v>
      </c>
      <c r="O18" s="35" t="e">
        <f t="shared" si="0"/>
        <v>#REF!</v>
      </c>
      <c r="P18" s="35" t="e">
        <f t="shared" si="1"/>
        <v>#REF!</v>
      </c>
      <c r="Q18" s="6" t="e">
        <f t="shared" si="3"/>
        <v>#REF!</v>
      </c>
      <c r="R18" s="6">
        <v>4723992.03</v>
      </c>
      <c r="S18" s="6" t="e">
        <f t="shared" si="4"/>
        <v>#REF!</v>
      </c>
    </row>
    <row r="19" spans="2:19" ht="21.75" customHeight="1">
      <c r="B19" s="142" t="s">
        <v>50</v>
      </c>
      <c r="C19" s="37" t="s">
        <v>3</v>
      </c>
      <c r="D19" s="26">
        <f>D12*1</f>
        <v>6156550.32</v>
      </c>
      <c r="E19" s="49">
        <f>E12*1</f>
        <v>0</v>
      </c>
      <c r="F19" s="49">
        <f>F12*1</f>
        <v>6516543</v>
      </c>
      <c r="G19" s="49"/>
      <c r="H19" s="49">
        <f t="shared" si="5"/>
        <v>6516543</v>
      </c>
      <c r="I19" s="49"/>
      <c r="J19" s="49">
        <f>H19+I19</f>
        <v>6516543</v>
      </c>
      <c r="K19" s="33">
        <f t="shared" si="2"/>
        <v>105.84731158341283</v>
      </c>
      <c r="L19" s="7" t="e">
        <f>L12*1</f>
        <v>#REF!</v>
      </c>
      <c r="M19" s="7" t="e">
        <f>M12*1</f>
        <v>#REF!</v>
      </c>
      <c r="N19" s="7" t="e">
        <f>N12*1</f>
        <v>#REF!</v>
      </c>
      <c r="O19" s="35" t="e">
        <f t="shared" si="0"/>
        <v>#REF!</v>
      </c>
      <c r="P19" s="35" t="e">
        <f t="shared" si="1"/>
        <v>#REF!</v>
      </c>
      <c r="Q19" s="6" t="e">
        <f t="shared" si="3"/>
        <v>#REF!</v>
      </c>
      <c r="R19" s="6">
        <v>8506631</v>
      </c>
      <c r="S19" s="6" t="e">
        <f t="shared" si="4"/>
        <v>#REF!</v>
      </c>
    </row>
    <row r="20" spans="2:19" ht="21.75" customHeight="1">
      <c r="B20" s="143"/>
      <c r="C20" s="37" t="s">
        <v>2</v>
      </c>
      <c r="D20" s="26">
        <f>D13+D17</f>
        <v>83694703.63000001</v>
      </c>
      <c r="E20" s="49">
        <f>E13+E17</f>
        <v>78789068.67</v>
      </c>
      <c r="F20" s="49">
        <f>F13+F17</f>
        <v>5420</v>
      </c>
      <c r="G20" s="49">
        <f>G13+G17</f>
        <v>7251169</v>
      </c>
      <c r="H20" s="49">
        <f t="shared" si="5"/>
        <v>86045657.67</v>
      </c>
      <c r="I20" s="49"/>
      <c r="J20" s="49">
        <f>H20+I20</f>
        <v>86045657.67</v>
      </c>
      <c r="K20" s="33">
        <f t="shared" si="2"/>
        <v>102.80896393443624</v>
      </c>
      <c r="L20" s="7" t="e">
        <f>L13+L18</f>
        <v>#REF!</v>
      </c>
      <c r="M20" s="7" t="e">
        <f>M13+M18</f>
        <v>#REF!</v>
      </c>
      <c r="N20" s="7" t="e">
        <f>N13+N18</f>
        <v>#REF!</v>
      </c>
      <c r="O20" s="35" t="e">
        <f t="shared" si="0"/>
        <v>#REF!</v>
      </c>
      <c r="P20" s="35" t="e">
        <f t="shared" si="1"/>
        <v>#REF!</v>
      </c>
      <c r="Q20" s="6" t="e">
        <f t="shared" si="3"/>
        <v>#REF!</v>
      </c>
      <c r="R20" s="6">
        <v>67842230.07</v>
      </c>
      <c r="S20" s="6" t="e">
        <f t="shared" si="4"/>
        <v>#REF!</v>
      </c>
    </row>
    <row r="21" spans="2:19" ht="21.75" customHeight="1">
      <c r="B21" s="144"/>
      <c r="C21" s="37" t="s">
        <v>6</v>
      </c>
      <c r="D21" s="51">
        <f>SUM(D19:D20)</f>
        <v>89851253.95000002</v>
      </c>
      <c r="E21" s="38">
        <f>SUM(E19:E20)</f>
        <v>78789068.67</v>
      </c>
      <c r="F21" s="38">
        <f>SUM(F19:F20)</f>
        <v>6521963</v>
      </c>
      <c r="G21" s="38">
        <f>SUM(G19:G20)</f>
        <v>7251169</v>
      </c>
      <c r="H21" s="38">
        <f>SUM(H19:H20)</f>
        <v>92562200.67</v>
      </c>
      <c r="I21" s="38"/>
      <c r="J21" s="38">
        <f>SUM(J19:J20)</f>
        <v>92562200.67</v>
      </c>
      <c r="K21" s="33">
        <f t="shared" si="2"/>
        <v>103.01714956756037</v>
      </c>
      <c r="L21" s="7" t="e">
        <f>SUM(L19:L20)</f>
        <v>#REF!</v>
      </c>
      <c r="M21" s="7" t="e">
        <f>SUM(M19:M20)</f>
        <v>#REF!</v>
      </c>
      <c r="N21" s="7" t="e">
        <f>SUM(N19:N20)</f>
        <v>#REF!</v>
      </c>
      <c r="O21" s="35" t="e">
        <f t="shared" si="0"/>
        <v>#REF!</v>
      </c>
      <c r="P21" s="35" t="e">
        <f t="shared" si="1"/>
        <v>#REF!</v>
      </c>
      <c r="Q21" s="6" t="e">
        <f t="shared" si="3"/>
        <v>#REF!</v>
      </c>
      <c r="R21" s="6">
        <v>76348861.07</v>
      </c>
      <c r="S21" s="6" t="e">
        <f t="shared" si="4"/>
        <v>#REF!</v>
      </c>
    </row>
    <row r="22" ht="12.75">
      <c r="L22" s="2" t="e">
        <f>L21*1.333333333</f>
        <v>#REF!</v>
      </c>
    </row>
    <row r="23" spans="2:15" ht="12.75">
      <c r="B23" s="10" t="s">
        <v>94</v>
      </c>
      <c r="H23" s="45" t="s">
        <v>63</v>
      </c>
      <c r="I23" s="45"/>
      <c r="J23" s="45"/>
      <c r="L23" s="50">
        <v>76348861.07</v>
      </c>
      <c r="O23" s="10" t="s">
        <v>62</v>
      </c>
    </row>
    <row r="24" spans="8:15" ht="12.75">
      <c r="H24" s="31"/>
      <c r="I24" s="31"/>
      <c r="J24" s="31"/>
      <c r="L24" s="2" t="e">
        <f>L22-L23</f>
        <v>#REF!</v>
      </c>
      <c r="O24" s="10" t="s">
        <v>29</v>
      </c>
    </row>
    <row r="25" ht="12.75">
      <c r="L25" s="2"/>
    </row>
    <row r="26" ht="12.75">
      <c r="E26" s="2"/>
    </row>
  </sheetData>
  <sheetProtection/>
  <mergeCells count="11">
    <mergeCell ref="K9:K10"/>
    <mergeCell ref="E9:J9"/>
    <mergeCell ref="B19:B21"/>
    <mergeCell ref="B5:P5"/>
    <mergeCell ref="O9:P9"/>
    <mergeCell ref="B12:B14"/>
    <mergeCell ref="B17:B18"/>
    <mergeCell ref="B15:B16"/>
    <mergeCell ref="B9:C10"/>
    <mergeCell ref="D9:D10"/>
    <mergeCell ref="B11:C11"/>
  </mergeCells>
  <printOptions/>
  <pageMargins left="0.7480314960629921" right="0.7480314960629921" top="0.35433070866141736" bottom="0.4330708661417323" header="0.5118110236220472" footer="0.15748031496062992"/>
  <pageSetup horizontalDpi="300" verticalDpi="300" orientation="landscape" paperSize="9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9"/>
  </sheetPr>
  <dimension ref="A1:P5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6.7109375" style="3" customWidth="1"/>
    <col min="2" max="3" width="25.7109375" style="3" customWidth="1"/>
    <col min="4" max="4" width="15.7109375" style="3" customWidth="1"/>
    <col min="5" max="6" width="18.7109375" style="3" customWidth="1"/>
    <col min="7" max="7" width="9.7109375" style="3" customWidth="1"/>
    <col min="8" max="10" width="15.7109375" style="3" hidden="1" customWidth="1"/>
    <col min="11" max="12" width="0" style="3" hidden="1" customWidth="1"/>
    <col min="13" max="13" width="10.7109375" style="3" hidden="1" customWidth="1"/>
    <col min="14" max="14" width="10.57421875" style="3" hidden="1" customWidth="1"/>
    <col min="15" max="15" width="0" style="3" hidden="1" customWidth="1"/>
    <col min="16" max="16384" width="9.140625" style="3" customWidth="1"/>
  </cols>
  <sheetData>
    <row r="1" spans="1:2" ht="12.75">
      <c r="A1" s="5"/>
      <c r="B1" s="5"/>
    </row>
    <row r="2" spans="1:7" ht="12.75">
      <c r="A2" s="5"/>
      <c r="B2" s="5" t="s">
        <v>5</v>
      </c>
      <c r="G2" s="24"/>
    </row>
    <row r="3" spans="1:2" ht="12.75">
      <c r="A3" s="5"/>
      <c r="B3" s="5" t="s">
        <v>55</v>
      </c>
    </row>
    <row r="4" spans="1:12" ht="12.75">
      <c r="A4" s="5"/>
      <c r="B4" s="5"/>
      <c r="L4" s="36" t="s">
        <v>39</v>
      </c>
    </row>
    <row r="5" ht="12.75">
      <c r="B5" s="3" t="s">
        <v>31</v>
      </c>
    </row>
    <row r="6" ht="12.75">
      <c r="K6" s="36"/>
    </row>
    <row r="8" spans="2:16" ht="21.75" customHeight="1">
      <c r="B8" s="94" t="s">
        <v>91</v>
      </c>
      <c r="C8" s="94"/>
      <c r="D8" s="94"/>
      <c r="E8" s="94"/>
      <c r="F8" s="94"/>
      <c r="G8" s="94"/>
      <c r="H8" s="94"/>
      <c r="I8" s="94"/>
      <c r="J8" s="94"/>
      <c r="K8" s="94"/>
      <c r="L8" s="15"/>
      <c r="M8" s="15"/>
      <c r="N8" s="52"/>
      <c r="O8" s="52"/>
      <c r="P8" s="52"/>
    </row>
    <row r="9" spans="2:16" ht="21.75" customHeight="1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52"/>
      <c r="O9" s="52"/>
      <c r="P9" s="52"/>
    </row>
    <row r="10" spans="2:16" ht="21.75" customHeight="1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52"/>
      <c r="O10" s="52"/>
      <c r="P10" s="52"/>
    </row>
    <row r="11" spans="2:16" ht="12.75">
      <c r="B11" s="52"/>
      <c r="C11" s="52"/>
      <c r="D11" s="52"/>
      <c r="E11" s="52"/>
      <c r="F11" s="52"/>
      <c r="G11" s="52"/>
      <c r="H11" s="52"/>
      <c r="I11" s="20" t="s">
        <v>61</v>
      </c>
      <c r="J11" s="52"/>
      <c r="K11" s="52"/>
      <c r="L11" s="52"/>
      <c r="M11" s="52"/>
      <c r="N11" s="52"/>
      <c r="O11" s="52"/>
      <c r="P11" s="52"/>
    </row>
    <row r="12" spans="2:16" ht="36.75" customHeight="1">
      <c r="B12" s="151" t="s">
        <v>4</v>
      </c>
      <c r="C12" s="151"/>
      <c r="D12" s="152"/>
      <c r="E12" s="25" t="s">
        <v>92</v>
      </c>
      <c r="F12" s="61" t="s">
        <v>87</v>
      </c>
      <c r="G12" s="27" t="s">
        <v>34</v>
      </c>
      <c r="H12" s="14" t="s">
        <v>58</v>
      </c>
      <c r="I12" s="62" t="s">
        <v>59</v>
      </c>
      <c r="J12" s="62" t="s">
        <v>60</v>
      </c>
      <c r="K12" s="103" t="s">
        <v>24</v>
      </c>
      <c r="L12" s="103"/>
      <c r="M12" s="15"/>
      <c r="N12" s="52"/>
      <c r="O12" s="52"/>
      <c r="P12" s="52"/>
    </row>
    <row r="13" spans="2:16" ht="12.75">
      <c r="B13" s="104">
        <v>1</v>
      </c>
      <c r="C13" s="104"/>
      <c r="D13" s="129"/>
      <c r="E13" s="59">
        <v>2</v>
      </c>
      <c r="F13" s="59">
        <v>3</v>
      </c>
      <c r="G13" s="59" t="s">
        <v>64</v>
      </c>
      <c r="H13" s="59">
        <v>2</v>
      </c>
      <c r="I13" s="29">
        <v>3</v>
      </c>
      <c r="J13" s="59">
        <v>4</v>
      </c>
      <c r="K13" s="59" t="s">
        <v>52</v>
      </c>
      <c r="L13" s="59" t="s">
        <v>53</v>
      </c>
      <c r="M13" s="52"/>
      <c r="N13" s="82" t="s">
        <v>25</v>
      </c>
      <c r="O13" s="52"/>
      <c r="P13" s="52"/>
    </row>
    <row r="14" spans="2:16" ht="28.5" customHeight="1">
      <c r="B14" s="153" t="s">
        <v>80</v>
      </c>
      <c r="C14" s="153"/>
      <c r="D14" s="37" t="s">
        <v>2</v>
      </c>
      <c r="E14" s="49">
        <v>649066</v>
      </c>
      <c r="F14" s="49">
        <v>656238</v>
      </c>
      <c r="G14" s="33">
        <f>F14/E14*100</f>
        <v>101.10497237569061</v>
      </c>
      <c r="H14" s="49" t="e">
        <f>H15+#REF!</f>
        <v>#REF!</v>
      </c>
      <c r="I14" s="49" t="e">
        <f>I15+#REF!</f>
        <v>#REF!</v>
      </c>
      <c r="J14" s="49" t="e">
        <f>J15+#REF!</f>
        <v>#REF!</v>
      </c>
      <c r="K14" s="72" t="e">
        <f>J14/H14*100</f>
        <v>#REF!</v>
      </c>
      <c r="L14" s="72" t="e">
        <f>J14/I14*100</f>
        <v>#REF!</v>
      </c>
      <c r="M14" s="21" t="e">
        <f>H14*1.3333333333</f>
        <v>#REF!</v>
      </c>
      <c r="N14" s="21">
        <v>8343277.16</v>
      </c>
      <c r="O14" s="1" t="e">
        <f>M14-N14</f>
        <v>#REF!</v>
      </c>
      <c r="P14" s="52"/>
    </row>
    <row r="15" spans="2:16" ht="27" customHeight="1">
      <c r="B15" s="154" t="s">
        <v>77</v>
      </c>
      <c r="C15" s="155"/>
      <c r="D15" s="37" t="s">
        <v>2</v>
      </c>
      <c r="E15" s="49">
        <v>5473657.14</v>
      </c>
      <c r="F15" s="49">
        <v>7716957.06</v>
      </c>
      <c r="G15" s="33">
        <f>F15/E15*100</f>
        <v>140.98356661045818</v>
      </c>
      <c r="H15" s="49" t="e">
        <f>#REF!*1</f>
        <v>#REF!</v>
      </c>
      <c r="I15" s="49" t="e">
        <f>#REF!*1</f>
        <v>#REF!</v>
      </c>
      <c r="J15" s="49" t="e">
        <f>#REF!*1</f>
        <v>#REF!</v>
      </c>
      <c r="K15" s="72" t="e">
        <f>J15/H15*100</f>
        <v>#REF!</v>
      </c>
      <c r="L15" s="72" t="e">
        <f>J15/I15*100</f>
        <v>#REF!</v>
      </c>
      <c r="M15" s="21" t="e">
        <f>H15*1.3333333333</f>
        <v>#REF!</v>
      </c>
      <c r="N15" s="21">
        <v>672375</v>
      </c>
      <c r="O15" s="1" t="e">
        <f>M15-N15</f>
        <v>#REF!</v>
      </c>
      <c r="P15" s="52"/>
    </row>
    <row r="16" spans="2:16" ht="21" customHeight="1">
      <c r="B16" s="113" t="s">
        <v>78</v>
      </c>
      <c r="C16" s="115"/>
      <c r="D16" s="59" t="s">
        <v>2</v>
      </c>
      <c r="E16" s="49"/>
      <c r="F16" s="49"/>
      <c r="G16" s="33"/>
      <c r="H16" s="49"/>
      <c r="I16" s="49"/>
      <c r="J16" s="49"/>
      <c r="K16" s="72"/>
      <c r="L16" s="72"/>
      <c r="M16" s="21"/>
      <c r="N16" s="21"/>
      <c r="O16" s="1"/>
      <c r="P16" s="52"/>
    </row>
    <row r="17" spans="2:16" ht="21" customHeight="1">
      <c r="B17" s="113" t="s">
        <v>79</v>
      </c>
      <c r="C17" s="115"/>
      <c r="D17" s="59" t="s">
        <v>2</v>
      </c>
      <c r="E17" s="49"/>
      <c r="F17" s="49"/>
      <c r="G17" s="33"/>
      <c r="H17" s="49"/>
      <c r="I17" s="49"/>
      <c r="J17" s="49"/>
      <c r="K17" s="72"/>
      <c r="L17" s="72"/>
      <c r="M17" s="21"/>
      <c r="N17" s="21"/>
      <c r="O17" s="1"/>
      <c r="P17" s="52"/>
    </row>
    <row r="18" spans="2:16" ht="21.75" customHeight="1">
      <c r="B18" s="102" t="s">
        <v>51</v>
      </c>
      <c r="C18" s="102"/>
      <c r="D18" s="37" t="s">
        <v>2</v>
      </c>
      <c r="E18" s="49">
        <f>E14+E15</f>
        <v>6122723.14</v>
      </c>
      <c r="F18" s="49">
        <f>F14+F15</f>
        <v>8373195.06</v>
      </c>
      <c r="G18" s="33">
        <f>F18/E18*100</f>
        <v>136.75606210735833</v>
      </c>
      <c r="H18" s="49" t="e">
        <f>H14*1</f>
        <v>#REF!</v>
      </c>
      <c r="I18" s="49" t="e">
        <f>I14*1</f>
        <v>#REF!</v>
      </c>
      <c r="J18" s="49" t="e">
        <f>J14*1</f>
        <v>#REF!</v>
      </c>
      <c r="K18" s="72" t="e">
        <f>J18/H18*100</f>
        <v>#REF!</v>
      </c>
      <c r="L18" s="72" t="e">
        <f>J18/I18*100</f>
        <v>#REF!</v>
      </c>
      <c r="M18" s="21" t="e">
        <f>H18*1.3333333333</f>
        <v>#REF!</v>
      </c>
      <c r="N18" s="21">
        <v>8343277.16</v>
      </c>
      <c r="O18" s="1" t="e">
        <f>M18-N18</f>
        <v>#REF!</v>
      </c>
      <c r="P18" s="52"/>
    </row>
    <row r="19" spans="2:16" ht="21.75" customHeight="1">
      <c r="B19" s="102"/>
      <c r="C19" s="102"/>
      <c r="D19" s="37" t="s">
        <v>1</v>
      </c>
      <c r="E19" s="38">
        <f>SUM(E18)</f>
        <v>6122723.14</v>
      </c>
      <c r="F19" s="38">
        <f>SUM(F18)</f>
        <v>8373195.06</v>
      </c>
      <c r="G19" s="33">
        <f>F19/E19*100</f>
        <v>136.75606210735833</v>
      </c>
      <c r="H19" s="49" t="e">
        <f>SUM(H18)</f>
        <v>#REF!</v>
      </c>
      <c r="I19" s="49" t="e">
        <f>SUM(I18)</f>
        <v>#REF!</v>
      </c>
      <c r="J19" s="49" t="e">
        <f>SUM(J18)</f>
        <v>#REF!</v>
      </c>
      <c r="K19" s="72" t="e">
        <f>J19/H19*100</f>
        <v>#REF!</v>
      </c>
      <c r="L19" s="73" t="e">
        <f>J19/I19*100</f>
        <v>#REF!</v>
      </c>
      <c r="M19" s="21" t="e">
        <f>H19*1.3333333333</f>
        <v>#REF!</v>
      </c>
      <c r="N19" s="21">
        <v>8343277.16</v>
      </c>
      <c r="O19" s="1" t="e">
        <f>M19-N19</f>
        <v>#REF!</v>
      </c>
      <c r="P19" s="52"/>
    </row>
    <row r="20" spans="2:16" ht="21.75" customHeight="1">
      <c r="B20" s="47"/>
      <c r="C20" s="47"/>
      <c r="D20" s="52"/>
      <c r="E20" s="83"/>
      <c r="F20" s="83"/>
      <c r="G20" s="52"/>
      <c r="H20" s="23" t="e">
        <f>H19*1.33333333</f>
        <v>#REF!</v>
      </c>
      <c r="I20" s="52"/>
      <c r="J20" s="52"/>
      <c r="K20" s="52"/>
      <c r="L20" s="52"/>
      <c r="M20" s="52"/>
      <c r="N20" s="52"/>
      <c r="O20" s="52"/>
      <c r="P20" s="52"/>
    </row>
    <row r="21" spans="2:16" ht="15" customHeight="1">
      <c r="B21" s="10" t="s">
        <v>94</v>
      </c>
      <c r="C21" s="47"/>
      <c r="D21" s="52"/>
      <c r="E21" s="52"/>
      <c r="F21" s="147" t="s">
        <v>63</v>
      </c>
      <c r="G21" s="147"/>
      <c r="H21" s="84">
        <v>8343277.16</v>
      </c>
      <c r="I21" s="52"/>
      <c r="J21" s="52"/>
      <c r="K21" s="149" t="s">
        <v>62</v>
      </c>
      <c r="L21" s="149"/>
      <c r="M21" s="52"/>
      <c r="N21" s="52"/>
      <c r="O21" s="52"/>
      <c r="P21" s="52"/>
    </row>
    <row r="22" spans="2:16" ht="15" customHeight="1">
      <c r="B22" s="47"/>
      <c r="C22" s="47"/>
      <c r="D22" s="52"/>
      <c r="E22" s="52"/>
      <c r="F22" s="148"/>
      <c r="G22" s="148"/>
      <c r="H22" s="1" t="e">
        <f>H20-H21</f>
        <v>#REF!</v>
      </c>
      <c r="I22" s="52"/>
      <c r="J22" s="52"/>
      <c r="K22" s="150" t="s">
        <v>29</v>
      </c>
      <c r="L22" s="150"/>
      <c r="M22" s="52"/>
      <c r="N22" s="52"/>
      <c r="O22" s="52"/>
      <c r="P22" s="52"/>
    </row>
    <row r="23" spans="2:16" ht="21.75" customHeight="1">
      <c r="B23" s="47"/>
      <c r="C23" s="47"/>
      <c r="D23" s="52"/>
      <c r="E23" s="1"/>
      <c r="F23" s="1"/>
      <c r="G23" s="52"/>
      <c r="H23" s="52"/>
      <c r="I23" s="52"/>
      <c r="J23" s="52"/>
      <c r="K23" s="52"/>
      <c r="L23" s="52"/>
      <c r="M23" s="52"/>
      <c r="N23" s="52"/>
      <c r="O23" s="52"/>
      <c r="P23" s="52"/>
    </row>
    <row r="24" spans="2:16" ht="21.75" customHeight="1">
      <c r="B24" s="47"/>
      <c r="C24" s="47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</row>
    <row r="25" spans="2:16" ht="21.75" customHeight="1">
      <c r="B25" s="47"/>
      <c r="C25" s="47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2:16" ht="21.75" customHeight="1">
      <c r="B26" s="47"/>
      <c r="C26" s="47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2:16" ht="21.75" customHeight="1">
      <c r="B27" s="47"/>
      <c r="C27" s="47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2:16" ht="21.75" customHeight="1">
      <c r="B28" s="47"/>
      <c r="C28" s="47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</row>
    <row r="29" spans="2:16" ht="21.75" customHeight="1">
      <c r="B29" s="47"/>
      <c r="C29" s="47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</row>
    <row r="30" spans="2:16" ht="21.75" customHeight="1">
      <c r="B30" s="47"/>
      <c r="C30" s="47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</row>
    <row r="31" spans="2:16" ht="21.75" customHeight="1">
      <c r="B31" s="47"/>
      <c r="C31" s="47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</row>
    <row r="32" spans="2:16" ht="21.75" customHeight="1">
      <c r="B32" s="15"/>
      <c r="C32" s="15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2:16" ht="21.75" customHeight="1">
      <c r="B33" s="15"/>
      <c r="C33" s="15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2:16" ht="21.75" customHeight="1">
      <c r="B34" s="15"/>
      <c r="C34" s="15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</row>
    <row r="35" spans="2:16" ht="12.75"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</row>
    <row r="36" spans="2:16" ht="12.75"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</row>
    <row r="37" spans="2:16" ht="12.75"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</row>
    <row r="38" spans="2:16" ht="12.75"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</row>
    <row r="39" spans="2:16" ht="12.75"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</row>
    <row r="40" spans="2:16" ht="12.75"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</row>
    <row r="41" spans="2:16" ht="12.75"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</row>
    <row r="42" spans="2:16" ht="12.75"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</row>
    <row r="43" spans="2:16" ht="12.75"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</row>
    <row r="44" spans="2:16" ht="12.75"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</row>
    <row r="45" spans="2:16" ht="12.75"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</row>
    <row r="46" spans="2:16" ht="12.75"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</row>
    <row r="47" spans="2:16" ht="12.75"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</row>
    <row r="48" spans="2:3" ht="12.75">
      <c r="B48" s="5"/>
      <c r="C48" s="5"/>
    </row>
    <row r="49" spans="2:3" ht="12.75">
      <c r="B49" s="5"/>
      <c r="C49" s="5"/>
    </row>
    <row r="50" spans="2:3" ht="12.75">
      <c r="B50" s="5"/>
      <c r="C50" s="5"/>
    </row>
    <row r="51" spans="2:3" ht="12.75">
      <c r="B51" s="5"/>
      <c r="C51" s="5"/>
    </row>
    <row r="52" spans="2:3" ht="12.75">
      <c r="B52" s="5"/>
      <c r="C52" s="5"/>
    </row>
  </sheetData>
  <sheetProtection/>
  <mergeCells count="13">
    <mergeCell ref="B16:C16"/>
    <mergeCell ref="B8:K8"/>
    <mergeCell ref="B18:C19"/>
    <mergeCell ref="K12:L12"/>
    <mergeCell ref="B13:D13"/>
    <mergeCell ref="B12:D12"/>
    <mergeCell ref="B14:C14"/>
    <mergeCell ref="B15:C15"/>
    <mergeCell ref="F21:G21"/>
    <mergeCell ref="F22:G22"/>
    <mergeCell ref="B17:C17"/>
    <mergeCell ref="K21:L21"/>
    <mergeCell ref="K22:L22"/>
  </mergeCells>
  <printOptions horizontalCentered="1"/>
  <pageMargins left="0" right="0" top="0.1968503937007874" bottom="0" header="0.5118110236220472" footer="0.15748031496062992"/>
  <pageSetup horizontalDpi="360" verticalDpi="36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9"/>
  </sheetPr>
  <dimension ref="B1:R2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57421875" style="3" customWidth="1"/>
    <col min="2" max="2" width="43.57421875" style="3" customWidth="1"/>
    <col min="3" max="3" width="13.28125" style="3" customWidth="1"/>
    <col min="4" max="5" width="18.7109375" style="3" customWidth="1"/>
    <col min="6" max="6" width="9.7109375" style="3" customWidth="1"/>
    <col min="7" max="9" width="15.7109375" style="3" hidden="1" customWidth="1"/>
    <col min="10" max="11" width="0" style="3" hidden="1" customWidth="1"/>
    <col min="12" max="12" width="10.7109375" style="3" hidden="1" customWidth="1"/>
    <col min="13" max="13" width="10.57421875" style="3" hidden="1" customWidth="1"/>
    <col min="14" max="14" width="9.140625" style="3" customWidth="1"/>
    <col min="15" max="15" width="10.140625" style="3" bestFit="1" customWidth="1"/>
    <col min="16" max="16" width="9.140625" style="3" customWidth="1"/>
    <col min="17" max="17" width="11.7109375" style="3" bestFit="1" customWidth="1"/>
    <col min="18" max="16384" width="9.140625" style="3" customWidth="1"/>
  </cols>
  <sheetData>
    <row r="1" ht="12.75">
      <c r="B1" s="5"/>
    </row>
    <row r="2" ht="12.75">
      <c r="B2" s="5" t="s">
        <v>5</v>
      </c>
    </row>
    <row r="3" spans="2:11" ht="12.75">
      <c r="B3" s="5" t="s">
        <v>55</v>
      </c>
      <c r="K3" s="30" t="s">
        <v>39</v>
      </c>
    </row>
    <row r="4" ht="12.75">
      <c r="B4" s="5"/>
    </row>
    <row r="5" ht="12.75">
      <c r="B5" s="5"/>
    </row>
    <row r="6" spans="2:18" ht="12.75">
      <c r="B6" s="94" t="s">
        <v>93</v>
      </c>
      <c r="C6" s="94"/>
      <c r="D6" s="94"/>
      <c r="E6" s="94"/>
      <c r="F6" s="94"/>
      <c r="G6" s="94"/>
      <c r="H6" s="94"/>
      <c r="I6" s="94"/>
      <c r="J6" s="94"/>
      <c r="K6" s="94"/>
      <c r="L6" s="16"/>
      <c r="M6" s="16"/>
      <c r="N6" s="16"/>
      <c r="O6" s="16"/>
      <c r="P6" s="16"/>
      <c r="Q6" s="16"/>
      <c r="R6" s="16"/>
    </row>
    <row r="7" spans="2:10" ht="15">
      <c r="B7" s="15"/>
      <c r="C7" s="15"/>
      <c r="D7" s="15"/>
      <c r="E7" s="15"/>
      <c r="F7" s="15"/>
      <c r="G7" s="15"/>
      <c r="H7" s="15"/>
      <c r="I7" s="15"/>
      <c r="J7" s="15"/>
    </row>
    <row r="8" spans="2:10" ht="22.5" customHeight="1">
      <c r="B8" s="15"/>
      <c r="C8" s="15"/>
      <c r="D8" s="15"/>
      <c r="E8" s="15"/>
      <c r="F8" s="15"/>
      <c r="G8" s="18" t="s">
        <v>10</v>
      </c>
      <c r="H8" s="18"/>
      <c r="I8" s="18" t="s">
        <v>10</v>
      </c>
      <c r="J8" s="15"/>
    </row>
    <row r="9" spans="2:10" ht="12.75">
      <c r="B9" s="52"/>
      <c r="C9" s="52"/>
      <c r="D9" s="52"/>
      <c r="E9" s="52"/>
      <c r="F9" s="52"/>
      <c r="G9" s="52"/>
      <c r="H9" s="20" t="s">
        <v>61</v>
      </c>
      <c r="I9" s="52"/>
      <c r="J9" s="52"/>
    </row>
    <row r="10" spans="2:11" ht="36.75" customHeight="1">
      <c r="B10" s="96" t="s">
        <v>4</v>
      </c>
      <c r="C10" s="91"/>
      <c r="D10" s="25" t="s">
        <v>92</v>
      </c>
      <c r="E10" s="61" t="s">
        <v>87</v>
      </c>
      <c r="F10" s="58" t="s">
        <v>34</v>
      </c>
      <c r="G10" s="14" t="s">
        <v>58</v>
      </c>
      <c r="H10" s="62" t="s">
        <v>59</v>
      </c>
      <c r="I10" s="62" t="s">
        <v>60</v>
      </c>
      <c r="J10" s="103" t="s">
        <v>24</v>
      </c>
      <c r="K10" s="103"/>
    </row>
    <row r="11" spans="2:13" ht="12.75">
      <c r="B11" s="113">
        <v>1</v>
      </c>
      <c r="C11" s="115"/>
      <c r="D11" s="59">
        <v>2</v>
      </c>
      <c r="E11" s="59">
        <v>3</v>
      </c>
      <c r="F11" s="59" t="s">
        <v>64</v>
      </c>
      <c r="G11" s="59">
        <v>2</v>
      </c>
      <c r="H11" s="29">
        <v>3</v>
      </c>
      <c r="I11" s="59">
        <v>4</v>
      </c>
      <c r="J11" s="59" t="s">
        <v>52</v>
      </c>
      <c r="K11" s="59" t="s">
        <v>53</v>
      </c>
      <c r="M11" s="85" t="s">
        <v>25</v>
      </c>
    </row>
    <row r="12" spans="2:13" ht="21.75" customHeight="1">
      <c r="B12" s="142" t="s">
        <v>21</v>
      </c>
      <c r="C12" s="37" t="s">
        <v>3</v>
      </c>
      <c r="D12" s="26">
        <v>759463.68</v>
      </c>
      <c r="E12" s="26">
        <v>749064</v>
      </c>
      <c r="F12" s="72">
        <f>E12/D12*100</f>
        <v>98.63065472729386</v>
      </c>
      <c r="G12" s="86" t="e">
        <f>#REF!*1</f>
        <v>#REF!</v>
      </c>
      <c r="H12" s="86" t="e">
        <f>#REF!*1</f>
        <v>#REF!</v>
      </c>
      <c r="I12" s="86" t="e">
        <f>#REF!*1</f>
        <v>#REF!</v>
      </c>
      <c r="J12" s="35" t="e">
        <f>I12/G12*100</f>
        <v>#REF!</v>
      </c>
      <c r="K12" s="35" t="e">
        <f>I12/H12*100</f>
        <v>#REF!</v>
      </c>
      <c r="L12" s="6" t="e">
        <f>G12*1.3333333333</f>
        <v>#REF!</v>
      </c>
      <c r="M12" s="6">
        <v>2150044</v>
      </c>
    </row>
    <row r="13" spans="2:17" ht="21.75" customHeight="1">
      <c r="B13" s="144"/>
      <c r="C13" s="37" t="s">
        <v>1</v>
      </c>
      <c r="D13" s="26">
        <f>SUM(D12)</f>
        <v>759463.68</v>
      </c>
      <c r="E13" s="26">
        <f>SUM(E12)</f>
        <v>749064</v>
      </c>
      <c r="F13" s="72">
        <f>E13/D13*100</f>
        <v>98.63065472729386</v>
      </c>
      <c r="G13" s="49" t="e">
        <f>SUM(G12)</f>
        <v>#REF!</v>
      </c>
      <c r="H13" s="49" t="e">
        <f>SUM(H12)</f>
        <v>#REF!</v>
      </c>
      <c r="I13" s="49" t="e">
        <f>SUM(I12)</f>
        <v>#REF!</v>
      </c>
      <c r="J13" s="35" t="e">
        <f>I13/G13*100</f>
        <v>#REF!</v>
      </c>
      <c r="K13" s="35" t="e">
        <f>I13/H13*100</f>
        <v>#REF!</v>
      </c>
      <c r="L13" s="6" t="e">
        <f>G13*1.3333333333</f>
        <v>#REF!</v>
      </c>
      <c r="M13" s="6">
        <v>2150044</v>
      </c>
      <c r="O13" s="2"/>
      <c r="Q13" s="2"/>
    </row>
    <row r="14" spans="2:13" ht="21.75" customHeight="1">
      <c r="B14" s="142" t="s">
        <v>27</v>
      </c>
      <c r="C14" s="37" t="s">
        <v>3</v>
      </c>
      <c r="D14" s="26">
        <f>D12*1</f>
        <v>759463.68</v>
      </c>
      <c r="E14" s="26">
        <f>E12*1</f>
        <v>749064</v>
      </c>
      <c r="F14" s="72">
        <f>E14/D14*100</f>
        <v>98.63065472729386</v>
      </c>
      <c r="G14" s="7" t="e">
        <f>G12*1</f>
        <v>#REF!</v>
      </c>
      <c r="H14" s="7" t="e">
        <f>H12*1</f>
        <v>#REF!</v>
      </c>
      <c r="I14" s="7" t="e">
        <f>I12*1</f>
        <v>#REF!</v>
      </c>
      <c r="J14" s="35" t="e">
        <f>I14/G14*100</f>
        <v>#REF!</v>
      </c>
      <c r="K14" s="35" t="e">
        <f>I14/H14*100</f>
        <v>#REF!</v>
      </c>
      <c r="L14" s="6" t="e">
        <f>G14*1.3333333333</f>
        <v>#REF!</v>
      </c>
      <c r="M14" s="6">
        <v>2150044</v>
      </c>
    </row>
    <row r="15" spans="2:13" ht="21.75" customHeight="1">
      <c r="B15" s="144"/>
      <c r="C15" s="37" t="s">
        <v>6</v>
      </c>
      <c r="D15" s="51">
        <f>SUM(D14)</f>
        <v>759463.68</v>
      </c>
      <c r="E15" s="51">
        <f>SUM(E14)</f>
        <v>749064</v>
      </c>
      <c r="F15" s="72">
        <f>E15/D15*100</f>
        <v>98.63065472729386</v>
      </c>
      <c r="G15" s="7" t="e">
        <f>SUM(G14)</f>
        <v>#REF!</v>
      </c>
      <c r="H15" s="7" t="e">
        <f>SUM(H14)</f>
        <v>#REF!</v>
      </c>
      <c r="I15" s="7" t="e">
        <f>SUM(I14)</f>
        <v>#REF!</v>
      </c>
      <c r="J15" s="35" t="e">
        <f>I15/G15*100</f>
        <v>#REF!</v>
      </c>
      <c r="K15" s="35" t="e">
        <f>I15/H15*100</f>
        <v>#REF!</v>
      </c>
      <c r="L15" s="6" t="e">
        <f>G15*1.3333333333</f>
        <v>#REF!</v>
      </c>
      <c r="M15" s="6">
        <v>2150044</v>
      </c>
    </row>
    <row r="16" spans="4:6" ht="12.75">
      <c r="D16" s="19"/>
      <c r="E16" s="19"/>
      <c r="F16" s="87"/>
    </row>
    <row r="17" spans="4:6" ht="12.75">
      <c r="D17" s="19"/>
      <c r="E17" s="19"/>
      <c r="F17" s="87"/>
    </row>
    <row r="18" spans="2:11" ht="22.5">
      <c r="B18" s="88" t="s">
        <v>23</v>
      </c>
      <c r="C18" s="89" t="s">
        <v>85</v>
      </c>
      <c r="D18" s="33">
        <v>27572</v>
      </c>
      <c r="E18" s="33">
        <v>24000</v>
      </c>
      <c r="F18" s="90">
        <f>E18/D18*100</f>
        <v>87.04482808646453</v>
      </c>
      <c r="G18" s="33" t="e">
        <f>#REF!*1</f>
        <v>#REF!</v>
      </c>
      <c r="H18" s="33" t="e">
        <f>#REF!*1</f>
        <v>#REF!</v>
      </c>
      <c r="I18" s="33" t="e">
        <f>#REF!*1</f>
        <v>#REF!</v>
      </c>
      <c r="J18" s="54" t="e">
        <f>I18/G18*100</f>
        <v>#REF!</v>
      </c>
      <c r="K18" s="54" t="e">
        <f>I18/H18*100</f>
        <v>#REF!</v>
      </c>
    </row>
    <row r="19" spans="5:10" ht="12.75">
      <c r="E19" s="68"/>
      <c r="J19" s="87"/>
    </row>
    <row r="20" spans="7:10" ht="12.75">
      <c r="G20" s="2" t="e">
        <f>G15*1.33333333</f>
        <v>#REF!</v>
      </c>
      <c r="J20" s="87"/>
    </row>
    <row r="21" spans="4:7" ht="12.75">
      <c r="D21" s="2"/>
      <c r="E21" s="2"/>
      <c r="G21" s="2">
        <v>2150044</v>
      </c>
    </row>
    <row r="22" ht="12.75">
      <c r="G22" s="2" t="e">
        <f>G21-G20</f>
        <v>#REF!</v>
      </c>
    </row>
    <row r="23" spans="2:11" ht="12.75">
      <c r="B23" s="10" t="s">
        <v>94</v>
      </c>
      <c r="E23" s="147" t="s">
        <v>63</v>
      </c>
      <c r="F23" s="147"/>
      <c r="G23" s="45"/>
      <c r="J23" s="149" t="s">
        <v>62</v>
      </c>
      <c r="K23" s="149"/>
    </row>
    <row r="24" spans="5:10" ht="12.75" customHeight="1">
      <c r="E24" s="148"/>
      <c r="F24" s="148"/>
      <c r="G24" s="18"/>
      <c r="J24" s="10" t="s">
        <v>29</v>
      </c>
    </row>
  </sheetData>
  <sheetProtection/>
  <mergeCells count="9">
    <mergeCell ref="B6:K6"/>
    <mergeCell ref="J10:K10"/>
    <mergeCell ref="B12:B13"/>
    <mergeCell ref="E23:F23"/>
    <mergeCell ref="E24:F24"/>
    <mergeCell ref="J23:K23"/>
    <mergeCell ref="B14:B15"/>
    <mergeCell ref="B10:C10"/>
    <mergeCell ref="B11:C11"/>
  </mergeCells>
  <printOptions/>
  <pageMargins left="0.75" right="0.75" top="0.72" bottom="0.45" header="0.73" footer="0.15"/>
  <pageSetup horizontalDpi="300" verticalDpi="300" orientation="landscape" paperSize="9" r:id="rId2"/>
  <headerFooter alignWithMargins="0">
    <oddFooter>&amp;RITKF 813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 za transfuziju krvi Srbije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</dc:creator>
  <cp:keywords/>
  <dc:description/>
  <cp:lastModifiedBy>tanja1</cp:lastModifiedBy>
  <cp:lastPrinted>2018-01-16T07:43:29Z</cp:lastPrinted>
  <dcterms:created xsi:type="dcterms:W3CDTF">2004-12-03T10:50:53Z</dcterms:created>
  <dcterms:modified xsi:type="dcterms:W3CDTF">2018-04-11T11:07:29Z</dcterms:modified>
  <cp:category/>
  <cp:version/>
  <cp:contentType/>
  <cp:contentStatus/>
</cp:coreProperties>
</file>