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920" tabRatio="816" activeTab="0"/>
  </bookViews>
  <sheets>
    <sheet name="ITK" sheetId="1" r:id="rId1"/>
    <sheet name="I sluzba" sheetId="2" r:id="rId2"/>
    <sheet name="II služba" sheetId="3" r:id="rId3"/>
    <sheet name="III služba" sheetId="4" r:id="rId4"/>
    <sheet name="IV služba" sheetId="5" r:id="rId5"/>
    <sheet name="VI služba" sheetId="6" r:id="rId6"/>
  </sheets>
  <definedNames/>
  <calcPr fullCalcOnLoad="1"/>
</workbook>
</file>

<file path=xl/sharedStrings.xml><?xml version="1.0" encoding="utf-8"?>
<sst xmlns="http://schemas.openxmlformats.org/spreadsheetml/2006/main" count="226" uniqueCount="83">
  <si>
    <t>Ukupno:</t>
  </si>
  <si>
    <t>Usluge:</t>
  </si>
  <si>
    <t>Proizvodi:</t>
  </si>
  <si>
    <t>Naziv odeljenja</t>
  </si>
  <si>
    <t>Institut za transfuziju krvi Srbije</t>
  </si>
  <si>
    <t>Svega:</t>
  </si>
  <si>
    <t>12 Služba za laboratorijsku i drugu dijagnostiku</t>
  </si>
  <si>
    <t>13 Služba za kliničku transfuziologiju, terapijske usluge i distribuciju krvi i produkata od krvi</t>
  </si>
  <si>
    <t>14 Služba za obezbeđenje i kontrolu kvaliteta</t>
  </si>
  <si>
    <t>ovde sam uracunala  I liss. Je l to ok?!!!DA!</t>
  </si>
  <si>
    <t>16 Služba za tehničke i druge slične poslove</t>
  </si>
  <si>
    <t>1 Institut</t>
  </si>
  <si>
    <t xml:space="preserve"> 111 Odeljenje za prikupljanje krvi i komponenata krvi </t>
  </si>
  <si>
    <t xml:space="preserve"> 1111 Odsek za prikupljanje krvi</t>
  </si>
  <si>
    <t>112 Odeljenje za ispitivanje i kontrolu krvi davalaca</t>
  </si>
  <si>
    <t xml:space="preserve">  113 Odeljenje za pripremu komponenata krvi</t>
  </si>
  <si>
    <t>114 Odeljenje za frakcionisanje plazme</t>
  </si>
  <si>
    <t>115 Odeljenje za proizvodnju dijagnostičkih medicinskih sredstava "in vitro"</t>
  </si>
  <si>
    <t>131 Odeljenje za pretransfuziona ispitivnja, distribuciju krvi i produkata od krvi i hemovigilancu</t>
  </si>
  <si>
    <t>132 Odeljenje za klinicku transfuziologiju</t>
  </si>
  <si>
    <t>161 Odeljenje za poslove bezbednosti i zdravlja na radu, ekologije i higijene</t>
  </si>
  <si>
    <t>125 Prijemno Odeljenje za laboratorijsku i drugu dijagnostiku</t>
  </si>
  <si>
    <t>Termicki obradjen medicinski otpad (sve kategorije otpada)</t>
  </si>
  <si>
    <t>Indeks</t>
  </si>
  <si>
    <t>plan</t>
  </si>
  <si>
    <t>16 Služba</t>
  </si>
  <si>
    <t xml:space="preserve"> 11 Služba za prikupljanje krvi, testiranje, proizvodnju produkata od krvi i dijagnostičkih sredstava</t>
  </si>
  <si>
    <t>Milica Jednak</t>
  </si>
  <si>
    <t>122 Odeljenje za ispitivanje poremećaja hemostaze sa Registrom urođenih koagulopatija</t>
  </si>
  <si>
    <t>Služba za obezbeđenje i kontrolu kvaliteta</t>
  </si>
  <si>
    <t>Naziv službe</t>
  </si>
  <si>
    <t>Index</t>
  </si>
  <si>
    <t>1313 Odsek za hemovigilancu</t>
  </si>
  <si>
    <t>124 Odeljenje za biohemijska ispitivanja</t>
  </si>
  <si>
    <t>1240 Odeljenje za imunohemijska ispitivanja</t>
  </si>
  <si>
    <t>Prilog 8</t>
  </si>
  <si>
    <t>1112 Odeljenje za donorske afereze</t>
  </si>
  <si>
    <t>1114 Odsek za plazmafereze</t>
  </si>
  <si>
    <t>123 Odsek za imunohematolosko testiranje davalaca krvi</t>
  </si>
  <si>
    <t>122 Odsek za testiranje markera transfuzijom prenosivih bolesti</t>
  </si>
  <si>
    <t>1210 Odsek za hitne krvne grupe</t>
  </si>
  <si>
    <t>11 Služba</t>
  </si>
  <si>
    <t>123 Odeljenje za tipizaciju tkiva</t>
  </si>
  <si>
    <t>1231 Odsek za serolosku tipizaciju HLA</t>
  </si>
  <si>
    <t>1232 Odsek za molekularnu tipizaciju HLA</t>
  </si>
  <si>
    <t>12 Služba</t>
  </si>
  <si>
    <t>13 Služba</t>
  </si>
  <si>
    <t>14 Služba</t>
  </si>
  <si>
    <t>5 (4:2x100)</t>
  </si>
  <si>
    <t>6 (4:3x100)</t>
  </si>
  <si>
    <t>Odsek za plan i analizu</t>
  </si>
  <si>
    <t xml:space="preserve"> </t>
  </si>
  <si>
    <t>Plan                                      I -IX 2015.</t>
  </si>
  <si>
    <r>
      <t>Ostvareno
 I - IX</t>
    </r>
    <r>
      <rPr>
        <i/>
        <sz val="9"/>
        <rFont val="Arial"/>
        <family val="2"/>
      </rPr>
      <t xml:space="preserve"> </t>
    </r>
    <r>
      <rPr>
        <sz val="9"/>
        <rFont val="Arial"/>
        <family val="2"/>
      </rPr>
      <t>2014.</t>
    </r>
  </si>
  <si>
    <r>
      <t>Ostvareno
 I - IX</t>
    </r>
    <r>
      <rPr>
        <i/>
        <sz val="9"/>
        <rFont val="Arial"/>
        <family val="2"/>
      </rPr>
      <t xml:space="preserve"> </t>
    </r>
    <r>
      <rPr>
        <sz val="9"/>
        <rFont val="Arial"/>
        <family val="2"/>
      </rPr>
      <t>2015.</t>
    </r>
  </si>
  <si>
    <t>iz izv I-IX 2014</t>
  </si>
  <si>
    <t>Tabelu izradio/la:</t>
  </si>
  <si>
    <t xml:space="preserve">Tabelu izradio/la: </t>
  </si>
  <si>
    <t>Odsek za molekularna testiranja</t>
  </si>
  <si>
    <t>Odeljenje za kontrolu kvaliteta</t>
  </si>
  <si>
    <t>Odsek za mikrobioloska ispitivanja</t>
  </si>
  <si>
    <t>Odsek za fizicko-henijska ispitivanja</t>
  </si>
  <si>
    <t xml:space="preserve">Odeljenje za obezbedjenje kvaliteta i 
upravljanje integrisanim sistemom menadzmenta </t>
  </si>
  <si>
    <t>121 Odeljenje za prenatalna molekularna testiranja i hitne krvne grupe</t>
  </si>
  <si>
    <t>kg</t>
  </si>
  <si>
    <t>5(4/2*100)</t>
  </si>
  <si>
    <t>6(4/3*100)</t>
  </si>
  <si>
    <t>Plan                                      2017.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</si>
  <si>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</si>
  <si>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</t>
  </si>
  <si>
    <t>ITKF 813/2</t>
  </si>
  <si>
    <t>ITKF 825/2</t>
  </si>
  <si>
    <t>Izveštaj o izvršenju Plana fizičkog obima rada Instituta za transfuziju krvi Srbije za period I - XII 2017.god.</t>
  </si>
  <si>
    <t>Plan I-XII 2017.</t>
  </si>
  <si>
    <r>
      <t>Ostvareno
 I - XII</t>
    </r>
    <r>
      <rPr>
        <i/>
        <sz val="9"/>
        <rFont val="Arial"/>
        <family val="2"/>
      </rPr>
      <t xml:space="preserve"> </t>
    </r>
    <r>
      <rPr>
        <sz val="9"/>
        <rFont val="Arial"/>
        <family val="2"/>
      </rPr>
      <t>2016.</t>
    </r>
  </si>
  <si>
    <r>
      <t>Ostvareno
 I - XII</t>
    </r>
    <r>
      <rPr>
        <i/>
        <sz val="9"/>
        <rFont val="Arial"/>
        <family val="2"/>
      </rPr>
      <t xml:space="preserve"> </t>
    </r>
    <r>
      <rPr>
        <sz val="9"/>
        <rFont val="Arial"/>
        <family val="2"/>
      </rPr>
      <t>2017.</t>
    </r>
  </si>
  <si>
    <t>Izveštaj o izvršenju Plana fizičkog obima rada u Službi za prikupljanje krvi, testiranje, proizvodnju produkata od krvi i dijagnostičkih sredstava 
za period I -XII 2017.god.</t>
  </si>
  <si>
    <t>Izveštaj o izvršenju Plana fizičkog obima rada u Službi za laboratorijsku i drugu dijagnostiku za period I -XII 2017.god.</t>
  </si>
  <si>
    <t>Izveštaj o izvršenju Plana fizičkog obima rada u Službi za kliničku transfuziologiju, terapijske usluge i distribuciju krvi i produkata od krvi 
za period I - XII 2017.god.</t>
  </si>
  <si>
    <t>Izveštaj o izvršenju Plana fizičkog obima rada u Službi za obezbeđenje i kontrolu kvaliteta za period I - XII 2017.god.</t>
  </si>
  <si>
    <t>Izveštaj o izvršenju Plana fizičkog obima rada u Službi za tehničke i druge slične poslove za period I-XII 2017.god.</t>
  </si>
  <si>
    <t>Datum: 31.01.2018.</t>
  </si>
  <si>
    <t xml:space="preserve">Datum:31.01.2018.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</si>
</sst>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D_i_n_._-;\-* #,##0.00\ _D_i_n_._-;_-* &quot;-&quot;??\ _D_i_n_._-;_-@_-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4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1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6" fillId="3" borderId="0" applyNumberFormat="0" applyBorder="0" applyAlignment="0" applyProtection="0"/>
    <xf numFmtId="0" fontId="20" fillId="20" borderId="2" applyNumberFormat="0" applyAlignment="0" applyProtection="0"/>
    <xf numFmtId="0" fontId="22" fillId="21" borderId="3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8" fillId="7" borderId="2" applyNumberFormat="0" applyAlignment="0" applyProtection="0"/>
    <xf numFmtId="0" fontId="21" fillId="0" borderId="7" applyNumberFormat="0" applyFill="0" applyAlignment="0" applyProtection="0"/>
    <xf numFmtId="0" fontId="17" fillId="22" borderId="0" applyNumberFormat="0" applyBorder="0" applyAlignment="0" applyProtection="0"/>
    <xf numFmtId="0" fontId="0" fillId="23" borderId="8" applyNumberFormat="0" applyFont="0" applyAlignment="0" applyProtection="0"/>
    <xf numFmtId="0" fontId="19" fillId="20" borderId="9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23" fillId="0" borderId="0" applyNumberFormat="0" applyFill="0" applyBorder="0" applyAlignment="0" applyProtection="0"/>
  </cellStyleXfs>
  <cellXfs count="124">
    <xf numFmtId="0" fontId="0" fillId="0" borderId="1" xfId="0" applyAlignment="1">
      <alignment vertical="center"/>
    </xf>
    <xf numFmtId="4" fontId="0" fillId="0" borderId="0" xfId="0" applyNumberFormat="1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/>
    </xf>
    <xf numFmtId="4" fontId="3" fillId="0" borderId="0" xfId="0" applyNumberFormat="1" applyFont="1" applyFill="1" applyBorder="1" applyAlignment="1">
      <alignment vertical="center"/>
    </xf>
    <xf numFmtId="4" fontId="6" fillId="0" borderId="1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6" fillId="0" borderId="1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4" fontId="3" fillId="0" borderId="1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0" fillId="0" borderId="11" xfId="0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3" fontId="3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164" fontId="0" fillId="0" borderId="0" xfId="42" applyFont="1" applyFill="1" applyBorder="1" applyAlignment="1">
      <alignment vertical="center"/>
    </xf>
    <xf numFmtId="164" fontId="0" fillId="0" borderId="0" xfId="0" applyNumberFormat="1" applyFill="1" applyBorder="1" applyAlignment="1">
      <alignment vertical="center"/>
    </xf>
    <xf numFmtId="4" fontId="9" fillId="0" borderId="1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/>
    </xf>
    <xf numFmtId="164" fontId="0" fillId="0" borderId="0" xfId="42" applyFont="1" applyFill="1" applyBorder="1" applyAlignment="1">
      <alignment horizontal="right" vertical="center"/>
    </xf>
    <xf numFmtId="0" fontId="6" fillId="0" borderId="13" xfId="0" applyFont="1" applyFill="1" applyBorder="1" applyAlignment="1">
      <alignment horizontal="center" vertical="center" wrapText="1"/>
    </xf>
    <xf numFmtId="4" fontId="9" fillId="0" borderId="0" xfId="0" applyNumberFormat="1" applyFont="1" applyFill="1" applyBorder="1" applyAlignment="1">
      <alignment vertical="center" wrapText="1"/>
    </xf>
    <xf numFmtId="164" fontId="0" fillId="0" borderId="0" xfId="42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4" fontId="6" fillId="0" borderId="1" xfId="0" applyNumberFormat="1" applyFont="1" applyFill="1" applyAlignment="1">
      <alignment horizontal="right" vertical="center"/>
    </xf>
    <xf numFmtId="3" fontId="0" fillId="0" borderId="0" xfId="0" applyNumberForma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right" vertical="center" wrapText="1"/>
    </xf>
    <xf numFmtId="4" fontId="0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/>
    </xf>
    <xf numFmtId="0" fontId="0" fillId="0" borderId="0" xfId="0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right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4" fontId="6" fillId="0" borderId="13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4" fontId="3" fillId="0" borderId="0" xfId="42" applyFont="1" applyFill="1" applyBorder="1" applyAlignment="1">
      <alignment vertical="center"/>
    </xf>
    <xf numFmtId="4" fontId="9" fillId="0" borderId="1" xfId="0" applyNumberFormat="1" applyFont="1" applyFill="1" applyBorder="1" applyAlignment="1">
      <alignment horizontal="right" vertical="center" wrapText="1"/>
    </xf>
    <xf numFmtId="4" fontId="0" fillId="0" borderId="0" xfId="0" applyNumberFormat="1" applyFont="1" applyFill="1" applyBorder="1" applyAlignment="1">
      <alignment vertical="center" wrapText="1"/>
    </xf>
    <xf numFmtId="3" fontId="3" fillId="0" borderId="0" xfId="0" applyNumberFormat="1" applyFont="1" applyFill="1" applyBorder="1" applyAlignment="1">
      <alignment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0" fillId="0" borderId="16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3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</xdr:row>
      <xdr:rowOff>38100</xdr:rowOff>
    </xdr:from>
    <xdr:to>
      <xdr:col>1</xdr:col>
      <xdr:colOff>19050</xdr:colOff>
      <xdr:row>2</xdr:row>
      <xdr:rowOff>114300</xdr:rowOff>
    </xdr:to>
    <xdr:pic>
      <xdr:nvPicPr>
        <xdr:cNvPr id="1" name="Picture 2" descr="znak itk bez okvi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200025"/>
          <a:ext cx="1714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9525</xdr:rowOff>
    </xdr:from>
    <xdr:to>
      <xdr:col>1</xdr:col>
      <xdr:colOff>0</xdr:colOff>
      <xdr:row>2</xdr:row>
      <xdr:rowOff>9525</xdr:rowOff>
    </xdr:to>
    <xdr:pic>
      <xdr:nvPicPr>
        <xdr:cNvPr id="1" name="Picture 1" descr="znak itk bez okvi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"/>
          <a:ext cx="2190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19050</xdr:rowOff>
    </xdr:from>
    <xdr:to>
      <xdr:col>0</xdr:col>
      <xdr:colOff>285750</xdr:colOff>
      <xdr:row>3</xdr:row>
      <xdr:rowOff>38100</xdr:rowOff>
    </xdr:to>
    <xdr:pic>
      <xdr:nvPicPr>
        <xdr:cNvPr id="1" name="Picture 1" descr="znak itk bez okvi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80975"/>
          <a:ext cx="2190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0</xdr:rowOff>
    </xdr:from>
    <xdr:to>
      <xdr:col>0</xdr:col>
      <xdr:colOff>314325</xdr:colOff>
      <xdr:row>2</xdr:row>
      <xdr:rowOff>123825</xdr:rowOff>
    </xdr:to>
    <xdr:pic>
      <xdr:nvPicPr>
        <xdr:cNvPr id="1" name="Picture 1" descr="znak itk bez okvi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152400</xdr:rowOff>
    </xdr:from>
    <xdr:to>
      <xdr:col>0</xdr:col>
      <xdr:colOff>361950</xdr:colOff>
      <xdr:row>3</xdr:row>
      <xdr:rowOff>9525</xdr:rowOff>
    </xdr:to>
    <xdr:pic>
      <xdr:nvPicPr>
        <xdr:cNvPr id="1" name="Picture 1" descr="znak itk bez okvi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52400"/>
          <a:ext cx="3238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0</xdr:rowOff>
    </xdr:from>
    <xdr:to>
      <xdr:col>0</xdr:col>
      <xdr:colOff>314325</xdr:colOff>
      <xdr:row>2</xdr:row>
      <xdr:rowOff>123825</xdr:rowOff>
    </xdr:to>
    <xdr:pic>
      <xdr:nvPicPr>
        <xdr:cNvPr id="1" name="Picture 1" descr="znak itk bez okvi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L34"/>
  <sheetViews>
    <sheetView tabSelected="1" zoomScalePageLayoutView="0" workbookViewId="0" topLeftCell="A1">
      <selection activeCell="K28" sqref="K28:L28"/>
    </sheetView>
  </sheetViews>
  <sheetFormatPr defaultColWidth="9.140625" defaultRowHeight="12.75"/>
  <cols>
    <col min="1" max="1" width="4.28125" style="3" customWidth="1"/>
    <col min="2" max="2" width="27.28125" style="3" customWidth="1"/>
    <col min="3" max="3" width="9.140625" style="3" customWidth="1"/>
    <col min="4" max="4" width="13.57421875" style="3" customWidth="1"/>
    <col min="5" max="5" width="15.7109375" style="3" hidden="1" customWidth="1"/>
    <col min="6" max="6" width="17.140625" style="3" customWidth="1"/>
    <col min="7" max="7" width="15.7109375" style="3" customWidth="1"/>
    <col min="8" max="8" width="16.8515625" style="3" customWidth="1"/>
    <col min="9" max="10" width="9.7109375" style="3" customWidth="1"/>
    <col min="11" max="16384" width="9.140625" style="3" customWidth="1"/>
  </cols>
  <sheetData>
    <row r="1" spans="1:2" ht="12.75">
      <c r="A1" s="4"/>
      <c r="B1" s="4"/>
    </row>
    <row r="2" spans="1:2" ht="12.75">
      <c r="A2" s="4"/>
      <c r="B2" s="4" t="s">
        <v>4</v>
      </c>
    </row>
    <row r="3" spans="1:2" ht="12.75">
      <c r="A3" s="4"/>
      <c r="B3" s="4" t="s">
        <v>50</v>
      </c>
    </row>
    <row r="4" spans="1:2" ht="12.75">
      <c r="A4" s="4"/>
      <c r="B4" s="4"/>
    </row>
    <row r="5" spans="1:10" ht="18" customHeight="1">
      <c r="A5" s="3" t="s">
        <v>51</v>
      </c>
      <c r="B5" s="79" t="s">
        <v>72</v>
      </c>
      <c r="C5" s="79"/>
      <c r="D5" s="79"/>
      <c r="E5" s="79"/>
      <c r="F5" s="79"/>
      <c r="G5" s="79"/>
      <c r="H5" s="79"/>
      <c r="I5" s="79"/>
      <c r="J5" s="79"/>
    </row>
    <row r="6" spans="2:10" ht="12.75">
      <c r="B6" s="31"/>
      <c r="C6" s="31"/>
      <c r="D6" s="31"/>
      <c r="E6" s="31"/>
      <c r="F6" s="31"/>
      <c r="G6" s="31"/>
      <c r="H6" s="31"/>
      <c r="I6" s="31"/>
      <c r="J6" s="31"/>
    </row>
    <row r="7" spans="2:10" ht="27" customHeight="1">
      <c r="B7" s="31"/>
      <c r="C7" s="31"/>
      <c r="D7" s="31"/>
      <c r="E7" s="31"/>
      <c r="F7" s="1"/>
      <c r="G7" s="31"/>
      <c r="H7" s="31"/>
      <c r="I7" s="31"/>
      <c r="J7" s="31"/>
    </row>
    <row r="8" spans="2:10" ht="12.75">
      <c r="B8" s="31"/>
      <c r="C8" s="31"/>
      <c r="D8" s="31"/>
      <c r="E8" s="31"/>
      <c r="F8" s="31"/>
      <c r="G8" s="31"/>
      <c r="H8" s="31"/>
      <c r="I8" s="31"/>
      <c r="J8" s="31"/>
    </row>
    <row r="9" spans="2:10" ht="36.75" customHeight="1">
      <c r="B9" s="76" t="s">
        <v>30</v>
      </c>
      <c r="C9" s="77"/>
      <c r="D9" s="78"/>
      <c r="E9" s="44" t="s">
        <v>67</v>
      </c>
      <c r="F9" s="58" t="s">
        <v>73</v>
      </c>
      <c r="G9" s="60" t="s">
        <v>74</v>
      </c>
      <c r="H9" s="60" t="s">
        <v>75</v>
      </c>
      <c r="I9" s="80" t="s">
        <v>23</v>
      </c>
      <c r="J9" s="80"/>
    </row>
    <row r="10" spans="2:10" s="7" customFormat="1" ht="12.75" customHeight="1">
      <c r="B10" s="75">
        <v>1</v>
      </c>
      <c r="C10" s="75"/>
      <c r="D10" s="75"/>
      <c r="E10" s="57">
        <v>2</v>
      </c>
      <c r="F10" s="57">
        <v>2</v>
      </c>
      <c r="G10" s="61">
        <v>3</v>
      </c>
      <c r="H10" s="57">
        <v>4</v>
      </c>
      <c r="I10" s="57" t="s">
        <v>65</v>
      </c>
      <c r="J10" s="61" t="s">
        <v>66</v>
      </c>
    </row>
    <row r="11" spans="2:10" ht="21.75" customHeight="1">
      <c r="B11" s="73" t="s">
        <v>26</v>
      </c>
      <c r="C11" s="73"/>
      <c r="D11" s="22" t="s">
        <v>2</v>
      </c>
      <c r="E11" s="30">
        <v>892687983.2</v>
      </c>
      <c r="F11" s="15">
        <v>892687983.2</v>
      </c>
      <c r="G11" s="15">
        <f>'I sluzba'!F27*1</f>
        <v>823826434.9899999</v>
      </c>
      <c r="H11" s="15">
        <f>'I sluzba'!G27*1</f>
        <v>843210292.13</v>
      </c>
      <c r="I11" s="19">
        <f>H11/F11*100</f>
        <v>94.45744851491801</v>
      </c>
      <c r="J11" s="19">
        <f>H11/G11*100</f>
        <v>102.35290545638239</v>
      </c>
    </row>
    <row r="12" spans="2:10" ht="21.75" customHeight="1">
      <c r="B12" s="73"/>
      <c r="C12" s="73"/>
      <c r="D12" s="22" t="s">
        <v>1</v>
      </c>
      <c r="E12" s="30">
        <v>240641598.3</v>
      </c>
      <c r="F12" s="15">
        <v>240645287.45999998</v>
      </c>
      <c r="G12" s="15">
        <f>'I sluzba'!F28*1</f>
        <v>230063359.26</v>
      </c>
      <c r="H12" s="15">
        <f>'I sluzba'!G28*1</f>
        <v>231544913.26</v>
      </c>
      <c r="I12" s="19">
        <f aca="true" t="shared" si="0" ref="I12:I26">H12/F12*100</f>
        <v>96.21834514357043</v>
      </c>
      <c r="J12" s="19">
        <f aca="true" t="shared" si="1" ref="J12:J26">H12/G12*100</f>
        <v>100.64397651358541</v>
      </c>
    </row>
    <row r="13" spans="2:10" ht="21.75" customHeight="1">
      <c r="B13" s="73"/>
      <c r="C13" s="73"/>
      <c r="D13" s="22" t="s">
        <v>0</v>
      </c>
      <c r="E13" s="30">
        <f>SUM(E11:E12)</f>
        <v>1133329581.5</v>
      </c>
      <c r="F13" s="30">
        <v>1133333270.66</v>
      </c>
      <c r="G13" s="30">
        <f>G11+G12</f>
        <v>1053889794.2499999</v>
      </c>
      <c r="H13" s="30">
        <f>H11+H12</f>
        <v>1074755205.3899999</v>
      </c>
      <c r="I13" s="19">
        <f t="shared" si="0"/>
        <v>94.83134689623228</v>
      </c>
      <c r="J13" s="19">
        <f t="shared" si="1"/>
        <v>101.9798475375548</v>
      </c>
    </row>
    <row r="14" spans="2:10" ht="21.75" customHeight="1">
      <c r="B14" s="81" t="s">
        <v>6</v>
      </c>
      <c r="C14" s="82"/>
      <c r="D14" s="22" t="s">
        <v>2</v>
      </c>
      <c r="E14" s="30">
        <v>1099800</v>
      </c>
      <c r="F14" s="15">
        <v>1099800</v>
      </c>
      <c r="G14" s="15">
        <f>'II služba'!F26*1</f>
        <v>1193283</v>
      </c>
      <c r="H14" s="15">
        <f>'II služba'!G26*1</f>
        <v>1226700</v>
      </c>
      <c r="I14" s="19">
        <f t="shared" si="0"/>
        <v>111.53846153846155</v>
      </c>
      <c r="J14" s="19">
        <f t="shared" si="1"/>
        <v>102.80042538107055</v>
      </c>
    </row>
    <row r="15" spans="2:10" ht="21.75" customHeight="1">
      <c r="B15" s="68"/>
      <c r="C15" s="69"/>
      <c r="D15" s="22" t="s">
        <v>1</v>
      </c>
      <c r="E15" s="30">
        <v>101387133.28</v>
      </c>
      <c r="F15" s="15">
        <v>101387133.28</v>
      </c>
      <c r="G15" s="15">
        <f>'II služba'!F27*1</f>
        <v>95095612.08</v>
      </c>
      <c r="H15" s="15">
        <f>'II služba'!G27*1</f>
        <v>98770677.11000001</v>
      </c>
      <c r="I15" s="19">
        <f t="shared" si="0"/>
        <v>97.4193410096978</v>
      </c>
      <c r="J15" s="19">
        <f t="shared" si="1"/>
        <v>103.8646000058429</v>
      </c>
    </row>
    <row r="16" spans="2:10" ht="21.75" customHeight="1">
      <c r="B16" s="70"/>
      <c r="C16" s="71"/>
      <c r="D16" s="22" t="s">
        <v>0</v>
      </c>
      <c r="E16" s="30">
        <f>SUM(E14:E15)</f>
        <v>102486933.28</v>
      </c>
      <c r="F16" s="30">
        <v>102486933.28</v>
      </c>
      <c r="G16" s="30">
        <f>G14+G15</f>
        <v>96288895.08</v>
      </c>
      <c r="H16" s="30">
        <f>H14+H15</f>
        <v>99997377.11000001</v>
      </c>
      <c r="I16" s="19">
        <f t="shared" si="0"/>
        <v>97.5708550443222</v>
      </c>
      <c r="J16" s="19">
        <f t="shared" si="1"/>
        <v>103.8514119690738</v>
      </c>
    </row>
    <row r="17" spans="2:10" ht="21.75" customHeight="1">
      <c r="B17" s="73" t="s">
        <v>7</v>
      </c>
      <c r="C17" s="73"/>
      <c r="D17" s="22" t="s">
        <v>2</v>
      </c>
      <c r="E17" s="30">
        <v>9795867.5</v>
      </c>
      <c r="F17" s="15">
        <v>9795867.5</v>
      </c>
      <c r="G17" s="15">
        <f>'III služba'!E18*1</f>
        <v>8827721.32</v>
      </c>
      <c r="H17" s="15">
        <f>'III služba'!F18*1</f>
        <v>5857447.52</v>
      </c>
      <c r="I17" s="19">
        <f t="shared" si="0"/>
        <v>59.7950872651146</v>
      </c>
      <c r="J17" s="19">
        <f t="shared" si="1"/>
        <v>66.3528821048012</v>
      </c>
    </row>
    <row r="18" spans="2:10" ht="21.75" customHeight="1">
      <c r="B18" s="73"/>
      <c r="C18" s="73"/>
      <c r="D18" s="22" t="s">
        <v>1</v>
      </c>
      <c r="E18" s="30">
        <v>79736945.56</v>
      </c>
      <c r="F18" s="15">
        <v>79736945.56</v>
      </c>
      <c r="G18" s="15">
        <f>'III služba'!E19*1</f>
        <v>78875362.36</v>
      </c>
      <c r="H18" s="15">
        <f>'III služba'!F19*1</f>
        <v>84691289.41999999</v>
      </c>
      <c r="I18" s="19">
        <f t="shared" si="0"/>
        <v>106.21336047575582</v>
      </c>
      <c r="J18" s="19">
        <f t="shared" si="1"/>
        <v>107.37356620113533</v>
      </c>
    </row>
    <row r="19" spans="2:10" ht="21.75" customHeight="1">
      <c r="B19" s="73"/>
      <c r="C19" s="73"/>
      <c r="D19" s="22" t="s">
        <v>0</v>
      </c>
      <c r="E19" s="30">
        <f>SUM(E17:E18)</f>
        <v>89532813.06</v>
      </c>
      <c r="F19" s="30">
        <v>89532813.06</v>
      </c>
      <c r="G19" s="30">
        <f>G17+G18</f>
        <v>87703083.68</v>
      </c>
      <c r="H19" s="30">
        <f>H17+H18</f>
        <v>90548736.93999998</v>
      </c>
      <c r="I19" s="19">
        <f t="shared" si="0"/>
        <v>101.13469447153321</v>
      </c>
      <c r="J19" s="19">
        <f t="shared" si="1"/>
        <v>103.24464447610855</v>
      </c>
    </row>
    <row r="20" spans="2:10" ht="21.75" customHeight="1">
      <c r="B20" s="73" t="s">
        <v>8</v>
      </c>
      <c r="C20" s="73"/>
      <c r="D20" s="22" t="s">
        <v>1</v>
      </c>
      <c r="E20" s="30">
        <v>8309587.21</v>
      </c>
      <c r="F20" s="15">
        <v>8309587.21</v>
      </c>
      <c r="G20" s="15">
        <f>'IV služba'!F18*1</f>
        <v>9357285.280000001</v>
      </c>
      <c r="H20" s="15">
        <f>'IV služba'!G18*1</f>
        <v>5881499.27</v>
      </c>
      <c r="I20" s="19">
        <f t="shared" si="0"/>
        <v>70.77968040243962</v>
      </c>
      <c r="J20" s="19">
        <f t="shared" si="1"/>
        <v>62.8547606918745</v>
      </c>
    </row>
    <row r="21" spans="2:10" ht="21.75" customHeight="1">
      <c r="B21" s="73"/>
      <c r="C21" s="73"/>
      <c r="D21" s="22" t="s">
        <v>0</v>
      </c>
      <c r="E21" s="30">
        <v>8309587.21</v>
      </c>
      <c r="F21" s="15">
        <v>8309587.21</v>
      </c>
      <c r="G21" s="30">
        <f>SUM(G20)</f>
        <v>9357285.280000001</v>
      </c>
      <c r="H21" s="30">
        <f>SUM(H20)</f>
        <v>5881499.27</v>
      </c>
      <c r="I21" s="19">
        <f t="shared" si="0"/>
        <v>70.77968040243962</v>
      </c>
      <c r="J21" s="19">
        <f t="shared" si="1"/>
        <v>62.8547606918745</v>
      </c>
    </row>
    <row r="22" spans="2:10" ht="21.75" customHeight="1">
      <c r="B22" s="81" t="s">
        <v>10</v>
      </c>
      <c r="C22" s="82"/>
      <c r="D22" s="22" t="s">
        <v>2</v>
      </c>
      <c r="E22" s="30">
        <v>793170</v>
      </c>
      <c r="F22" s="15">
        <v>793170</v>
      </c>
      <c r="G22" s="15">
        <f>'VI služba'!E14*1</f>
        <v>708638</v>
      </c>
      <c r="H22" s="15">
        <f>'VI služba'!F14*1</f>
        <v>744156</v>
      </c>
      <c r="I22" s="19">
        <f t="shared" si="0"/>
        <v>93.82049245432883</v>
      </c>
      <c r="J22" s="19">
        <f t="shared" si="1"/>
        <v>105.01215006815892</v>
      </c>
    </row>
    <row r="23" spans="2:10" ht="21.75" customHeight="1">
      <c r="B23" s="70"/>
      <c r="C23" s="71"/>
      <c r="D23" s="22" t="s">
        <v>0</v>
      </c>
      <c r="E23" s="30">
        <f>SUM(E22)</f>
        <v>793170</v>
      </c>
      <c r="F23" s="30">
        <v>793170</v>
      </c>
      <c r="G23" s="30">
        <f>SUM(G22)</f>
        <v>708638</v>
      </c>
      <c r="H23" s="30">
        <f>SUM(H22)</f>
        <v>744156</v>
      </c>
      <c r="I23" s="19">
        <f t="shared" si="0"/>
        <v>93.82049245432883</v>
      </c>
      <c r="J23" s="19">
        <f t="shared" si="1"/>
        <v>105.01215006815892</v>
      </c>
    </row>
    <row r="24" spans="2:10" ht="21.75" customHeight="1">
      <c r="B24" s="73" t="s">
        <v>11</v>
      </c>
      <c r="C24" s="73"/>
      <c r="D24" s="22" t="s">
        <v>2</v>
      </c>
      <c r="E24" s="30">
        <f>E11+E14+E17+E22</f>
        <v>904376820.7</v>
      </c>
      <c r="F24" s="30">
        <f>F11+F14+F17+F22</f>
        <v>904376820.7</v>
      </c>
      <c r="G24" s="30">
        <f>G11+G14+G17+G22</f>
        <v>834556077.31</v>
      </c>
      <c r="H24" s="30">
        <f>H11+H14+H17+H22</f>
        <v>851038595.65</v>
      </c>
      <c r="I24" s="19">
        <f t="shared" si="0"/>
        <v>94.10221228262844</v>
      </c>
      <c r="J24" s="19">
        <f t="shared" si="1"/>
        <v>101.97500429127875</v>
      </c>
    </row>
    <row r="25" spans="2:10" ht="21.75" customHeight="1">
      <c r="B25" s="73"/>
      <c r="C25" s="73"/>
      <c r="D25" s="22" t="s">
        <v>1</v>
      </c>
      <c r="E25" s="30">
        <f>E12+E15+E18+E20</f>
        <v>430075264.35</v>
      </c>
      <c r="F25" s="30">
        <f>F12+F15+F18+F21</f>
        <v>430078953.51</v>
      </c>
      <c r="G25" s="30">
        <f>G12+G15+G18+G20</f>
        <v>413391618.98</v>
      </c>
      <c r="H25" s="30">
        <f>H12+H15+H18+H20</f>
        <v>420888379.05999994</v>
      </c>
      <c r="I25" s="19">
        <f t="shared" si="0"/>
        <v>97.86304947615011</v>
      </c>
      <c r="J25" s="19">
        <f t="shared" si="1"/>
        <v>101.81347655245101</v>
      </c>
    </row>
    <row r="26" spans="2:10" ht="21.75" customHeight="1">
      <c r="B26" s="73"/>
      <c r="C26" s="73"/>
      <c r="D26" s="22" t="s">
        <v>0</v>
      </c>
      <c r="E26" s="30">
        <f>SUM(E24:E25)</f>
        <v>1334452085.0500002</v>
      </c>
      <c r="F26" s="30">
        <f>F24+F25</f>
        <v>1334455774.21</v>
      </c>
      <c r="G26" s="30">
        <f>SUM(G24:G25)</f>
        <v>1247947696.29</v>
      </c>
      <c r="H26" s="30">
        <f>SUM(H24:H25)</f>
        <v>1271926974.71</v>
      </c>
      <c r="I26" s="19">
        <f t="shared" si="0"/>
        <v>95.31428461636227</v>
      </c>
      <c r="J26" s="19">
        <f t="shared" si="1"/>
        <v>101.92149707005251</v>
      </c>
    </row>
    <row r="27" spans="2:10" ht="21.75" customHeight="1">
      <c r="B27" s="31"/>
      <c r="C27" s="31"/>
      <c r="D27" s="31"/>
      <c r="E27" s="31"/>
      <c r="F27" s="1"/>
      <c r="G27" s="1"/>
      <c r="H27" s="1"/>
      <c r="I27" s="31"/>
      <c r="J27" s="31"/>
    </row>
    <row r="28" spans="2:12" ht="22.5">
      <c r="B28" s="7" t="s">
        <v>81</v>
      </c>
      <c r="C28" s="23"/>
      <c r="D28" s="31"/>
      <c r="E28" s="35"/>
      <c r="F28" s="35"/>
      <c r="G28" s="1"/>
      <c r="H28" s="59" t="s">
        <v>71</v>
      </c>
      <c r="I28" s="31"/>
      <c r="J28" s="67" t="s">
        <v>57</v>
      </c>
      <c r="K28" s="74"/>
      <c r="L28" s="74"/>
    </row>
    <row r="29" spans="1:8" ht="12.75" customHeight="1">
      <c r="A29" s="4"/>
      <c r="B29" s="25"/>
      <c r="C29" s="25"/>
      <c r="D29" s="31"/>
      <c r="E29" s="35"/>
      <c r="F29" s="35"/>
      <c r="G29" s="1"/>
      <c r="H29" s="31"/>
    </row>
    <row r="30" spans="1:10" ht="12.75" customHeight="1">
      <c r="A30" s="4"/>
      <c r="B30" s="25"/>
      <c r="C30" s="25"/>
      <c r="D30" s="31"/>
      <c r="E30" s="35"/>
      <c r="F30" s="35"/>
      <c r="G30" s="1"/>
      <c r="H30" s="1"/>
      <c r="I30" s="31"/>
      <c r="J30" s="31"/>
    </row>
    <row r="31" spans="1:10" ht="12.75" customHeight="1">
      <c r="A31" s="4"/>
      <c r="B31" s="26"/>
      <c r="C31" s="26"/>
      <c r="D31" s="31"/>
      <c r="E31" s="31"/>
      <c r="F31" s="1"/>
      <c r="G31" s="31"/>
      <c r="H31" s="1"/>
      <c r="I31" s="31"/>
      <c r="J31" s="31"/>
    </row>
    <row r="32" spans="1:10" ht="44.25" customHeight="1">
      <c r="A32" s="4"/>
      <c r="B32" s="26"/>
      <c r="C32" s="26"/>
      <c r="D32" s="31"/>
      <c r="E32" s="31"/>
      <c r="F32" s="31"/>
      <c r="G32" s="31"/>
      <c r="H32" s="1"/>
      <c r="I32" s="31"/>
      <c r="J32" s="31"/>
    </row>
    <row r="33" spans="1:10" ht="12.75" customHeight="1">
      <c r="A33" s="4"/>
      <c r="B33" s="26"/>
      <c r="C33" s="26"/>
      <c r="D33" s="31"/>
      <c r="E33" s="31"/>
      <c r="F33" s="31"/>
      <c r="G33" s="1"/>
      <c r="H33" s="31"/>
      <c r="I33" s="31"/>
      <c r="J33" s="31"/>
    </row>
    <row r="34" spans="6:8" ht="12.75">
      <c r="F34" s="64"/>
      <c r="G34" s="64"/>
      <c r="H34" s="64"/>
    </row>
  </sheetData>
  <sheetProtection/>
  <mergeCells count="11">
    <mergeCell ref="B5:J5"/>
    <mergeCell ref="I9:J9"/>
    <mergeCell ref="B24:C26"/>
    <mergeCell ref="B11:C13"/>
    <mergeCell ref="B14:C16"/>
    <mergeCell ref="B20:C21"/>
    <mergeCell ref="B22:C23"/>
    <mergeCell ref="B17:C19"/>
    <mergeCell ref="K28:L28"/>
    <mergeCell ref="B10:D10"/>
    <mergeCell ref="B9:D9"/>
  </mergeCells>
  <printOptions horizontalCentered="1"/>
  <pageMargins left="0" right="0" top="0.1968503937007874" bottom="0" header="0.5118110236220472" footer="0.5118110236220472"/>
  <pageSetup horizontalDpi="360" verticalDpi="360" orientation="landscape" paperSize="9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9"/>
  </sheetPr>
  <dimension ref="A1:M42"/>
  <sheetViews>
    <sheetView zoomScalePageLayoutView="0" workbookViewId="0" topLeftCell="A10">
      <selection activeCell="K21" sqref="K21:K24"/>
    </sheetView>
  </sheetViews>
  <sheetFormatPr defaultColWidth="9.140625" defaultRowHeight="12.75"/>
  <cols>
    <col min="1" max="1" width="4.28125" style="3" customWidth="1"/>
    <col min="2" max="2" width="25.7109375" style="3" customWidth="1"/>
    <col min="3" max="3" width="13.7109375" style="3" customWidth="1"/>
    <col min="4" max="4" width="13.8515625" style="3" customWidth="1"/>
    <col min="5" max="7" width="15.7109375" style="3" customWidth="1"/>
    <col min="8" max="8" width="8.00390625" style="3" customWidth="1"/>
    <col min="9" max="9" width="8.00390625" style="13" customWidth="1"/>
    <col min="10" max="10" width="11.7109375" style="3" bestFit="1" customWidth="1"/>
    <col min="11" max="11" width="13.28125" style="3" customWidth="1"/>
    <col min="12" max="12" width="14.140625" style="3" customWidth="1"/>
    <col min="13" max="13" width="10.00390625" style="3" bestFit="1" customWidth="1"/>
    <col min="14" max="16384" width="9.140625" style="3" customWidth="1"/>
  </cols>
  <sheetData>
    <row r="1" spans="1:2" ht="12.75">
      <c r="A1" s="4"/>
      <c r="B1" s="4" t="s">
        <v>4</v>
      </c>
    </row>
    <row r="2" spans="1:5" ht="12.75">
      <c r="A2" s="4"/>
      <c r="B2" s="4" t="s">
        <v>50</v>
      </c>
      <c r="E2" s="28"/>
    </row>
    <row r="3" spans="1:2" ht="11.25" customHeight="1">
      <c r="A3" s="4"/>
      <c r="B3" s="4"/>
    </row>
    <row r="4" spans="2:9" ht="28.5" customHeight="1">
      <c r="B4" s="85" t="s">
        <v>76</v>
      </c>
      <c r="C4" s="85"/>
      <c r="D4" s="85"/>
      <c r="E4" s="85"/>
      <c r="F4" s="85"/>
      <c r="G4" s="85"/>
      <c r="H4" s="85"/>
      <c r="I4" s="85"/>
    </row>
    <row r="5" spans="2:9" ht="6" customHeight="1">
      <c r="B5" s="31"/>
      <c r="C5" s="31"/>
      <c r="D5" s="31"/>
      <c r="E5" s="31"/>
      <c r="F5" s="31"/>
      <c r="G5" s="31"/>
      <c r="H5" s="31"/>
      <c r="I5" s="59"/>
    </row>
    <row r="6" spans="2:10" ht="24.75" customHeight="1">
      <c r="B6" s="72" t="s">
        <v>3</v>
      </c>
      <c r="C6" s="83"/>
      <c r="D6" s="84"/>
      <c r="E6" s="58" t="s">
        <v>73</v>
      </c>
      <c r="F6" s="60" t="s">
        <v>74</v>
      </c>
      <c r="G6" s="60" t="s">
        <v>75</v>
      </c>
      <c r="H6" s="89" t="s">
        <v>31</v>
      </c>
      <c r="I6" s="90"/>
      <c r="J6" s="43"/>
    </row>
    <row r="7" spans="2:9" ht="13.5" customHeight="1">
      <c r="B7" s="86">
        <v>1</v>
      </c>
      <c r="C7" s="87"/>
      <c r="D7" s="88"/>
      <c r="E7" s="57">
        <v>2</v>
      </c>
      <c r="F7" s="57">
        <v>3</v>
      </c>
      <c r="G7" s="57">
        <v>4</v>
      </c>
      <c r="H7" s="57" t="s">
        <v>65</v>
      </c>
      <c r="I7" s="57" t="s">
        <v>66</v>
      </c>
    </row>
    <row r="8" spans="2:12" ht="20.25" customHeight="1">
      <c r="B8" s="73" t="s">
        <v>12</v>
      </c>
      <c r="C8" s="73"/>
      <c r="D8" s="22" t="s">
        <v>2</v>
      </c>
      <c r="E8" s="15">
        <f>E10*1</f>
        <v>288319500</v>
      </c>
      <c r="F8" s="15">
        <v>294982884</v>
      </c>
      <c r="G8" s="15">
        <v>306039708</v>
      </c>
      <c r="H8" s="19">
        <f>G8/E8*100</f>
        <v>106.14603174603174</v>
      </c>
      <c r="I8" s="19">
        <f>G8/F8*100</f>
        <v>103.74829340945762</v>
      </c>
      <c r="J8" s="5"/>
      <c r="K8" s="5"/>
      <c r="L8" s="5"/>
    </row>
    <row r="9" spans="2:12" ht="20.25" customHeight="1">
      <c r="B9" s="73"/>
      <c r="C9" s="73"/>
      <c r="D9" s="22" t="s">
        <v>0</v>
      </c>
      <c r="E9" s="30">
        <f>E8*1</f>
        <v>288319500</v>
      </c>
      <c r="F9" s="30">
        <v>294982884</v>
      </c>
      <c r="G9" s="30">
        <v>306039708</v>
      </c>
      <c r="H9" s="19">
        <f aca="true" t="shared" si="0" ref="H9:H29">G9/E9*100</f>
        <v>106.14603174603174</v>
      </c>
      <c r="I9" s="19">
        <f>G9/F9*100</f>
        <v>103.74829340945762</v>
      </c>
      <c r="J9" s="5"/>
      <c r="K9" s="5"/>
      <c r="L9" s="5"/>
    </row>
    <row r="10" spans="2:12" ht="20.25" customHeight="1">
      <c r="B10" s="92" t="s">
        <v>13</v>
      </c>
      <c r="C10" s="93"/>
      <c r="D10" s="20" t="s">
        <v>2</v>
      </c>
      <c r="E10" s="15">
        <v>288319500</v>
      </c>
      <c r="F10" s="15">
        <v>294982884</v>
      </c>
      <c r="G10" s="15">
        <v>306039708</v>
      </c>
      <c r="H10" s="19">
        <f t="shared" si="0"/>
        <v>106.14603174603174</v>
      </c>
      <c r="I10" s="19">
        <f>G10/F10*100</f>
        <v>103.74829340945762</v>
      </c>
      <c r="J10" s="5"/>
      <c r="K10" s="5"/>
      <c r="L10" s="5"/>
    </row>
    <row r="11" spans="2:12" ht="20.25" customHeight="1">
      <c r="B11" s="73" t="s">
        <v>36</v>
      </c>
      <c r="C11" s="73"/>
      <c r="D11" s="22" t="s">
        <v>2</v>
      </c>
      <c r="E11" s="15">
        <f>E14*1</f>
        <v>36601833</v>
      </c>
      <c r="F11" s="15">
        <f>32899939.94+2259312</f>
        <v>35159251.94</v>
      </c>
      <c r="G11" s="15">
        <f>36029639.6+1556544</f>
        <v>37586183.6</v>
      </c>
      <c r="H11" s="19">
        <f t="shared" si="0"/>
        <v>102.68934782583156</v>
      </c>
      <c r="I11" s="19">
        <f aca="true" t="shared" si="1" ref="I11:I29">G11/F11*100</f>
        <v>106.90268286748994</v>
      </c>
      <c r="J11" s="5"/>
      <c r="K11" s="5"/>
      <c r="L11" s="5"/>
    </row>
    <row r="12" spans="2:12" ht="20.25" customHeight="1">
      <c r="B12" s="73"/>
      <c r="C12" s="73"/>
      <c r="D12" s="22" t="s">
        <v>1</v>
      </c>
      <c r="E12" s="15">
        <f>E15*1</f>
        <v>5240000</v>
      </c>
      <c r="F12" s="15">
        <v>5171880</v>
      </c>
      <c r="G12" s="15">
        <v>5659200</v>
      </c>
      <c r="H12" s="19">
        <f t="shared" si="0"/>
        <v>108</v>
      </c>
      <c r="I12" s="19">
        <f t="shared" si="1"/>
        <v>109.4224924012158</v>
      </c>
      <c r="J12" s="5"/>
      <c r="K12" s="5"/>
      <c r="L12" s="5"/>
    </row>
    <row r="13" spans="2:13" ht="20.25" customHeight="1">
      <c r="B13" s="73"/>
      <c r="C13" s="73"/>
      <c r="D13" s="22" t="s">
        <v>0</v>
      </c>
      <c r="E13" s="30">
        <f>SUM(E11:E12)</f>
        <v>41841833</v>
      </c>
      <c r="F13" s="30">
        <f>SUM(F11:F12)</f>
        <v>40331131.94</v>
      </c>
      <c r="G13" s="30">
        <f>SUM(G11:G12)</f>
        <v>43245383.6</v>
      </c>
      <c r="H13" s="19">
        <f t="shared" si="0"/>
        <v>103.35441948731071</v>
      </c>
      <c r="I13" s="19">
        <f t="shared" si="1"/>
        <v>107.22581172364687</v>
      </c>
      <c r="J13" s="5"/>
      <c r="K13" s="5"/>
      <c r="L13" s="5"/>
      <c r="M13" s="5"/>
    </row>
    <row r="14" spans="2:13" ht="20.25" customHeight="1">
      <c r="B14" s="94" t="s">
        <v>37</v>
      </c>
      <c r="C14" s="95"/>
      <c r="D14" s="20" t="s">
        <v>2</v>
      </c>
      <c r="E14" s="15">
        <v>36601833</v>
      </c>
      <c r="F14" s="15">
        <f>32899939.94+2259312</f>
        <v>35159251.94</v>
      </c>
      <c r="G14" s="15">
        <f>36029639.6+1556544</f>
        <v>37586183.6</v>
      </c>
      <c r="H14" s="19">
        <f t="shared" si="0"/>
        <v>102.68934782583156</v>
      </c>
      <c r="I14" s="19">
        <f t="shared" si="1"/>
        <v>106.90268286748994</v>
      </c>
      <c r="J14" s="5"/>
      <c r="K14" s="5"/>
      <c r="L14" s="5"/>
      <c r="M14" s="5"/>
    </row>
    <row r="15" spans="2:13" ht="20.25" customHeight="1">
      <c r="B15" s="96"/>
      <c r="C15" s="97"/>
      <c r="D15" s="20" t="s">
        <v>1</v>
      </c>
      <c r="E15" s="15">
        <v>5240000</v>
      </c>
      <c r="F15" s="15">
        <v>5171880</v>
      </c>
      <c r="G15" s="15">
        <v>5659200</v>
      </c>
      <c r="H15" s="19">
        <f t="shared" si="0"/>
        <v>108</v>
      </c>
      <c r="I15" s="19">
        <f t="shared" si="1"/>
        <v>109.4224924012158</v>
      </c>
      <c r="J15" s="5"/>
      <c r="K15" s="5"/>
      <c r="L15" s="5"/>
      <c r="M15" s="2"/>
    </row>
    <row r="16" spans="2:12" ht="20.25" customHeight="1">
      <c r="B16" s="73" t="s">
        <v>14</v>
      </c>
      <c r="C16" s="73"/>
      <c r="D16" s="22" t="s">
        <v>1</v>
      </c>
      <c r="E16" s="15">
        <f>E18+E19</f>
        <v>235405287.45999998</v>
      </c>
      <c r="F16" s="15">
        <f>F18+F19</f>
        <v>224891479.26</v>
      </c>
      <c r="G16" s="15">
        <f>G18+G19</f>
        <v>225885713.26</v>
      </c>
      <c r="H16" s="19">
        <f t="shared" si="0"/>
        <v>95.95609159729788</v>
      </c>
      <c r="I16" s="19">
        <f t="shared" si="1"/>
        <v>100.44209500656561</v>
      </c>
      <c r="J16" s="5"/>
      <c r="K16" s="5"/>
      <c r="L16" s="5"/>
    </row>
    <row r="17" spans="2:12" ht="20.25" customHeight="1">
      <c r="B17" s="73"/>
      <c r="C17" s="73"/>
      <c r="D17" s="22" t="s">
        <v>0</v>
      </c>
      <c r="E17" s="30">
        <f>E16*1</f>
        <v>235405287.45999998</v>
      </c>
      <c r="F17" s="30">
        <v>224891479.26</v>
      </c>
      <c r="G17" s="30">
        <v>225885713.26</v>
      </c>
      <c r="H17" s="19">
        <f t="shared" si="0"/>
        <v>95.95609159729788</v>
      </c>
      <c r="I17" s="19">
        <f t="shared" si="1"/>
        <v>100.44209500656561</v>
      </c>
      <c r="J17" s="5"/>
      <c r="K17" s="5"/>
      <c r="L17" s="5"/>
    </row>
    <row r="18" spans="2:12" ht="20.25" customHeight="1">
      <c r="B18" s="98" t="s">
        <v>38</v>
      </c>
      <c r="C18" s="98"/>
      <c r="D18" s="20" t="s">
        <v>1</v>
      </c>
      <c r="E18" s="15">
        <v>65786880.86</v>
      </c>
      <c r="F18" s="15">
        <v>57699190.05</v>
      </c>
      <c r="G18" s="15">
        <v>54448381.98</v>
      </c>
      <c r="H18" s="19">
        <f t="shared" si="0"/>
        <v>82.76480244727018</v>
      </c>
      <c r="I18" s="19">
        <f t="shared" si="1"/>
        <v>94.36593812290438</v>
      </c>
      <c r="J18" s="5"/>
      <c r="K18" s="5"/>
      <c r="L18" s="5"/>
    </row>
    <row r="19" spans="2:12" ht="20.25" customHeight="1">
      <c r="B19" s="99" t="s">
        <v>39</v>
      </c>
      <c r="C19" s="99"/>
      <c r="D19" s="20" t="s">
        <v>1</v>
      </c>
      <c r="E19" s="15">
        <v>169618406.6</v>
      </c>
      <c r="F19" s="15">
        <v>167192289.21</v>
      </c>
      <c r="G19" s="15">
        <v>171437331.28</v>
      </c>
      <c r="H19" s="19">
        <f t="shared" si="0"/>
        <v>101.07236279155096</v>
      </c>
      <c r="I19" s="19">
        <f t="shared" si="1"/>
        <v>102.53901785187476</v>
      </c>
      <c r="J19" s="5"/>
      <c r="K19" s="5"/>
      <c r="L19" s="5"/>
    </row>
    <row r="20" spans="2:12" ht="20.25" customHeight="1">
      <c r="B20" s="73" t="s">
        <v>15</v>
      </c>
      <c r="C20" s="73"/>
      <c r="D20" s="22" t="s">
        <v>2</v>
      </c>
      <c r="E20" s="15">
        <v>453214580.2</v>
      </c>
      <c r="F20" s="15">
        <v>439074955.15</v>
      </c>
      <c r="G20" s="15">
        <v>437561970.73</v>
      </c>
      <c r="H20" s="19">
        <f t="shared" si="0"/>
        <v>96.5463137873692</v>
      </c>
      <c r="I20" s="19">
        <f t="shared" si="1"/>
        <v>99.655415458738</v>
      </c>
      <c r="J20" s="5"/>
      <c r="K20" s="5"/>
      <c r="L20" s="5"/>
    </row>
    <row r="21" spans="2:12" ht="20.25" customHeight="1">
      <c r="B21" s="73"/>
      <c r="C21" s="73"/>
      <c r="D21" s="22" t="s">
        <v>1</v>
      </c>
      <c r="E21" s="15"/>
      <c r="F21" s="15"/>
      <c r="G21" s="15"/>
      <c r="H21" s="19"/>
      <c r="I21" s="19"/>
      <c r="J21" s="5"/>
      <c r="K21" s="5"/>
      <c r="L21" s="5"/>
    </row>
    <row r="22" spans="2:12" ht="20.25" customHeight="1">
      <c r="B22" s="73"/>
      <c r="C22" s="73"/>
      <c r="D22" s="22" t="s">
        <v>0</v>
      </c>
      <c r="E22" s="30">
        <f>SUM(E20:E21)</f>
        <v>453214580.2</v>
      </c>
      <c r="F22" s="30">
        <v>439074955.15</v>
      </c>
      <c r="G22" s="30">
        <v>437561970.73</v>
      </c>
      <c r="H22" s="19">
        <f t="shared" si="0"/>
        <v>96.5463137873692</v>
      </c>
      <c r="I22" s="19">
        <f t="shared" si="1"/>
        <v>99.655415458738</v>
      </c>
      <c r="J22" s="5"/>
      <c r="K22" s="5"/>
      <c r="L22" s="5"/>
    </row>
    <row r="23" spans="2:12" ht="20.25" customHeight="1">
      <c r="B23" s="73" t="s">
        <v>16</v>
      </c>
      <c r="C23" s="73"/>
      <c r="D23" s="22" t="s">
        <v>2</v>
      </c>
      <c r="E23" s="15">
        <v>105922800</v>
      </c>
      <c r="F23" s="15">
        <v>46980697.4</v>
      </c>
      <c r="G23" s="15">
        <v>56516966.8</v>
      </c>
      <c r="H23" s="19">
        <f t="shared" si="0"/>
        <v>53.356753031453096</v>
      </c>
      <c r="I23" s="19">
        <f>G23/F23*100</f>
        <v>120.29827126406174</v>
      </c>
      <c r="J23" s="5"/>
      <c r="K23" s="5"/>
      <c r="L23" s="5"/>
    </row>
    <row r="24" spans="2:12" ht="20.25" customHeight="1">
      <c r="B24" s="73"/>
      <c r="C24" s="73"/>
      <c r="D24" s="22" t="s">
        <v>0</v>
      </c>
      <c r="E24" s="30">
        <f>E23*1</f>
        <v>105922800</v>
      </c>
      <c r="F24" s="30">
        <f>SUM(F23)</f>
        <v>46980697.4</v>
      </c>
      <c r="G24" s="30">
        <f>SUM(G23)</f>
        <v>56516966.8</v>
      </c>
      <c r="H24" s="19">
        <f t="shared" si="0"/>
        <v>53.356753031453096</v>
      </c>
      <c r="I24" s="19">
        <f>G24/F24*100</f>
        <v>120.29827126406174</v>
      </c>
      <c r="J24" s="5"/>
      <c r="K24" s="5"/>
      <c r="L24" s="5"/>
    </row>
    <row r="25" spans="2:12" ht="20.25" customHeight="1">
      <c r="B25" s="73" t="s">
        <v>17</v>
      </c>
      <c r="C25" s="73"/>
      <c r="D25" s="22" t="s">
        <v>2</v>
      </c>
      <c r="E25" s="15">
        <v>8629270</v>
      </c>
      <c r="F25" s="15">
        <v>7628646.5</v>
      </c>
      <c r="G25" s="15">
        <v>5505463</v>
      </c>
      <c r="H25" s="19">
        <f t="shared" si="0"/>
        <v>63.79986951387545</v>
      </c>
      <c r="I25" s="19">
        <f t="shared" si="1"/>
        <v>72.16828044136008</v>
      </c>
      <c r="J25" s="5"/>
      <c r="K25" s="5"/>
      <c r="L25" s="5"/>
    </row>
    <row r="26" spans="2:12" ht="20.25" customHeight="1">
      <c r="B26" s="73"/>
      <c r="C26" s="73"/>
      <c r="D26" s="22" t="s">
        <v>0</v>
      </c>
      <c r="E26" s="30">
        <f>E25*1</f>
        <v>8629270</v>
      </c>
      <c r="F26" s="30">
        <v>7628646.5</v>
      </c>
      <c r="G26" s="30">
        <v>5505463</v>
      </c>
      <c r="H26" s="19">
        <f t="shared" si="0"/>
        <v>63.79986951387545</v>
      </c>
      <c r="I26" s="19">
        <f t="shared" si="1"/>
        <v>72.16828044136008</v>
      </c>
      <c r="J26" s="5"/>
      <c r="K26" s="5"/>
      <c r="L26" s="5"/>
    </row>
    <row r="27" spans="2:12" ht="20.25" customHeight="1">
      <c r="B27" s="73" t="s">
        <v>41</v>
      </c>
      <c r="C27" s="73"/>
      <c r="D27" s="62" t="s">
        <v>2</v>
      </c>
      <c r="E27" s="15">
        <f>E8+E11+E20+E23+E25</f>
        <v>892687983.2</v>
      </c>
      <c r="F27" s="15">
        <f>F9+F11+F20+F23+F25</f>
        <v>823826434.9899999</v>
      </c>
      <c r="G27" s="15">
        <f>G9+G11+G22+G24+G26</f>
        <v>843210292.13</v>
      </c>
      <c r="H27" s="19">
        <f t="shared" si="0"/>
        <v>94.45744851491801</v>
      </c>
      <c r="I27" s="19">
        <f t="shared" si="1"/>
        <v>102.35290545638239</v>
      </c>
      <c r="J27" s="5"/>
      <c r="K27" s="5"/>
      <c r="L27" s="5"/>
    </row>
    <row r="28" spans="2:12" ht="20.25" customHeight="1">
      <c r="B28" s="73"/>
      <c r="C28" s="73"/>
      <c r="D28" s="62" t="s">
        <v>1</v>
      </c>
      <c r="E28" s="15">
        <f>E12+E16+E21</f>
        <v>240645287.45999998</v>
      </c>
      <c r="F28" s="15">
        <f>F12+F17</f>
        <v>230063359.26</v>
      </c>
      <c r="G28" s="15">
        <f>G12+G16</f>
        <v>231544913.26</v>
      </c>
      <c r="H28" s="19">
        <f t="shared" si="0"/>
        <v>96.21834514357043</v>
      </c>
      <c r="I28" s="19">
        <f t="shared" si="1"/>
        <v>100.64397651358541</v>
      </c>
      <c r="J28" s="5"/>
      <c r="K28" s="5"/>
      <c r="L28" s="5"/>
    </row>
    <row r="29" spans="2:12" ht="19.5" customHeight="1">
      <c r="B29" s="73"/>
      <c r="C29" s="73"/>
      <c r="D29" s="62" t="s">
        <v>0</v>
      </c>
      <c r="E29" s="30">
        <f>SUM(E27:E28)</f>
        <v>1133333270.66</v>
      </c>
      <c r="F29" s="30">
        <f>SUM(F27:F28)</f>
        <v>1053889794.2499999</v>
      </c>
      <c r="G29" s="30">
        <f>SUM(G27:G28)</f>
        <v>1074755205.3899999</v>
      </c>
      <c r="H29" s="19">
        <f t="shared" si="0"/>
        <v>94.83134689623228</v>
      </c>
      <c r="I29" s="19">
        <f t="shared" si="1"/>
        <v>101.9798475375548</v>
      </c>
      <c r="J29" s="5"/>
      <c r="K29" s="5"/>
      <c r="L29" s="5"/>
    </row>
    <row r="30" spans="2:12" ht="12" customHeight="1">
      <c r="B30" s="7" t="s">
        <v>82</v>
      </c>
      <c r="C30" s="31"/>
      <c r="D30" s="31"/>
      <c r="E30" s="24"/>
      <c r="F30" s="24"/>
      <c r="G30" s="24"/>
      <c r="H30" s="24" t="s">
        <v>57</v>
      </c>
      <c r="I30" s="45"/>
      <c r="J30" s="91"/>
      <c r="K30" s="91"/>
      <c r="L30" s="5"/>
    </row>
    <row r="31" spans="3:12" ht="12.75">
      <c r="C31" s="31"/>
      <c r="D31" s="1"/>
      <c r="E31" s="1"/>
      <c r="F31" s="1"/>
      <c r="G31" s="1"/>
      <c r="H31" s="1"/>
      <c r="I31" s="46"/>
      <c r="J31" s="5"/>
      <c r="K31" s="5"/>
      <c r="L31" s="5"/>
    </row>
    <row r="32" spans="2:12" ht="12.75">
      <c r="B32" s="31"/>
      <c r="C32" s="31"/>
      <c r="D32" s="31"/>
      <c r="E32" s="47"/>
      <c r="F32" s="1"/>
      <c r="G32" s="59" t="s">
        <v>70</v>
      </c>
      <c r="H32" s="31"/>
      <c r="I32" s="59"/>
      <c r="J32" s="5"/>
      <c r="K32" s="5"/>
      <c r="L32" s="5"/>
    </row>
    <row r="33" spans="2:12" ht="12.75">
      <c r="B33" s="31"/>
      <c r="C33" s="31"/>
      <c r="D33" s="31"/>
      <c r="E33" s="47"/>
      <c r="F33" s="1"/>
      <c r="G33" s="31"/>
      <c r="H33" s="59"/>
      <c r="I33" s="59"/>
      <c r="J33" s="5"/>
      <c r="K33" s="5"/>
      <c r="L33" s="5"/>
    </row>
    <row r="34" spans="2:12" ht="12.75">
      <c r="B34" s="31"/>
      <c r="C34" s="31"/>
      <c r="D34" s="31"/>
      <c r="E34" s="35"/>
      <c r="F34" s="1"/>
      <c r="G34" s="31"/>
      <c r="H34" s="31"/>
      <c r="I34" s="59"/>
      <c r="J34" s="5"/>
      <c r="K34" s="5"/>
      <c r="L34" s="5"/>
    </row>
    <row r="35" spans="2:9" ht="12.75">
      <c r="B35" s="31"/>
      <c r="C35" s="1"/>
      <c r="D35" s="31"/>
      <c r="E35" s="31"/>
      <c r="F35" s="31"/>
      <c r="G35" s="31"/>
      <c r="H35" s="31"/>
      <c r="I35" s="59"/>
    </row>
    <row r="36" spans="2:9" ht="12.75">
      <c r="B36" s="31"/>
      <c r="C36" s="1"/>
      <c r="D36" s="31"/>
      <c r="E36" s="1"/>
      <c r="F36" s="31"/>
      <c r="G36" s="31"/>
      <c r="H36" s="31"/>
      <c r="I36" s="59"/>
    </row>
    <row r="37" spans="2:9" ht="12.75">
      <c r="B37" s="31"/>
      <c r="C37" s="31"/>
      <c r="D37" s="31"/>
      <c r="E37" s="1"/>
      <c r="F37" s="31"/>
      <c r="G37" s="31"/>
      <c r="H37" s="31"/>
      <c r="I37" s="59"/>
    </row>
    <row r="38" spans="2:9" ht="12.75">
      <c r="B38" s="31"/>
      <c r="C38" s="31"/>
      <c r="D38" s="31"/>
      <c r="E38" s="31"/>
      <c r="F38" s="31"/>
      <c r="G38" s="31"/>
      <c r="H38" s="31"/>
      <c r="I38" s="59"/>
    </row>
    <row r="39" spans="2:9" ht="12.75">
      <c r="B39" s="31"/>
      <c r="C39" s="31"/>
      <c r="D39" s="31"/>
      <c r="E39" s="31"/>
      <c r="F39" s="31"/>
      <c r="G39" s="31"/>
      <c r="H39" s="31"/>
      <c r="I39" s="59"/>
    </row>
    <row r="40" spans="2:9" ht="12.75">
      <c r="B40" s="31"/>
      <c r="C40" s="31"/>
      <c r="D40" s="31"/>
      <c r="E40" s="31"/>
      <c r="F40" s="31"/>
      <c r="G40" s="31"/>
      <c r="H40" s="31"/>
      <c r="I40" s="59"/>
    </row>
    <row r="41" spans="2:9" ht="12.75">
      <c r="B41" s="31"/>
      <c r="C41" s="31"/>
      <c r="D41" s="31"/>
      <c r="E41" s="31"/>
      <c r="F41" s="31"/>
      <c r="G41" s="31"/>
      <c r="H41" s="31"/>
      <c r="I41" s="59"/>
    </row>
    <row r="42" spans="2:9" ht="12.75">
      <c r="B42" s="31"/>
      <c r="C42" s="31"/>
      <c r="D42" s="31"/>
      <c r="E42" s="31"/>
      <c r="F42" s="31"/>
      <c r="G42" s="31"/>
      <c r="H42" s="31"/>
      <c r="I42" s="59"/>
    </row>
  </sheetData>
  <sheetProtection/>
  <mergeCells count="16">
    <mergeCell ref="J30:K30"/>
    <mergeCell ref="B10:C10"/>
    <mergeCell ref="B11:C13"/>
    <mergeCell ref="B14:C15"/>
    <mergeCell ref="B16:C17"/>
    <mergeCell ref="B18:C18"/>
    <mergeCell ref="B19:C19"/>
    <mergeCell ref="B20:C22"/>
    <mergeCell ref="B23:C24"/>
    <mergeCell ref="B25:C26"/>
    <mergeCell ref="B27:C29"/>
    <mergeCell ref="B6:D6"/>
    <mergeCell ref="B4:I4"/>
    <mergeCell ref="B8:C9"/>
    <mergeCell ref="B7:D7"/>
    <mergeCell ref="H6:I6"/>
  </mergeCells>
  <printOptions horizontalCentered="1"/>
  <pageMargins left="0.15748031496062992" right="0" top="0" bottom="0.15748031496062992" header="0.15748031496062992" footer="0"/>
  <pageSetup horizontalDpi="360" verticalDpi="360" orientation="landscape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9"/>
  </sheetPr>
  <dimension ref="A1:K35"/>
  <sheetViews>
    <sheetView zoomScalePageLayoutView="0" workbookViewId="0" topLeftCell="A19">
      <selection activeCell="J29" sqref="J29:K29"/>
    </sheetView>
  </sheetViews>
  <sheetFormatPr defaultColWidth="9.140625" defaultRowHeight="12.75"/>
  <cols>
    <col min="1" max="1" width="4.28125" style="3" customWidth="1"/>
    <col min="2" max="2" width="25.7109375" style="3" customWidth="1"/>
    <col min="3" max="3" width="13.57421875" style="3" customWidth="1"/>
    <col min="4" max="4" width="13.8515625" style="3" customWidth="1"/>
    <col min="5" max="7" width="15.7109375" style="3" customWidth="1"/>
    <col min="8" max="9" width="9.7109375" style="3" customWidth="1"/>
    <col min="10" max="10" width="12.7109375" style="3" bestFit="1" customWidth="1"/>
    <col min="11" max="11" width="11.57421875" style="3" customWidth="1"/>
    <col min="12" max="16384" width="9.140625" style="3" customWidth="1"/>
  </cols>
  <sheetData>
    <row r="1" spans="1:2" ht="12.75">
      <c r="A1" s="4"/>
      <c r="B1" s="4"/>
    </row>
    <row r="2" spans="1:2" ht="12.75">
      <c r="A2" s="4"/>
      <c r="B2" s="4" t="s">
        <v>4</v>
      </c>
    </row>
    <row r="3" spans="1:2" ht="12.75">
      <c r="A3" s="4"/>
      <c r="B3" s="4" t="s">
        <v>50</v>
      </c>
    </row>
    <row r="4" spans="1:2" ht="12.75">
      <c r="A4" s="4"/>
      <c r="B4" s="4"/>
    </row>
    <row r="5" spans="2:9" ht="21.75" customHeight="1">
      <c r="B5" s="85" t="s">
        <v>77</v>
      </c>
      <c r="C5" s="85"/>
      <c r="D5" s="85"/>
      <c r="E5" s="85"/>
      <c r="F5" s="85"/>
      <c r="G5" s="85"/>
      <c r="H5" s="85"/>
      <c r="I5" s="85"/>
    </row>
    <row r="6" spans="2:9" ht="12.75">
      <c r="B6" s="31"/>
      <c r="C6" s="31"/>
      <c r="D6" s="31"/>
      <c r="E6" s="31"/>
      <c r="F6" s="31"/>
      <c r="G6" s="31"/>
      <c r="H6" s="31"/>
      <c r="I6" s="31"/>
    </row>
    <row r="7" spans="2:9" ht="38.25" customHeight="1">
      <c r="B7" s="72" t="s">
        <v>3</v>
      </c>
      <c r="C7" s="83"/>
      <c r="D7" s="84"/>
      <c r="E7" s="58" t="s">
        <v>73</v>
      </c>
      <c r="F7" s="60" t="s">
        <v>74</v>
      </c>
      <c r="G7" s="60" t="s">
        <v>75</v>
      </c>
      <c r="H7" s="80" t="s">
        <v>23</v>
      </c>
      <c r="I7" s="80"/>
    </row>
    <row r="8" spans="2:9" s="7" customFormat="1" ht="11.25" customHeight="1">
      <c r="B8" s="75">
        <v>1</v>
      </c>
      <c r="C8" s="75"/>
      <c r="D8" s="75"/>
      <c r="E8" s="61">
        <v>2</v>
      </c>
      <c r="F8" s="57">
        <v>3</v>
      </c>
      <c r="G8" s="57">
        <v>4</v>
      </c>
      <c r="H8" s="57" t="s">
        <v>65</v>
      </c>
      <c r="I8" s="57" t="s">
        <v>66</v>
      </c>
    </row>
    <row r="9" spans="2:10" ht="21.75" customHeight="1">
      <c r="B9" s="81" t="s">
        <v>63</v>
      </c>
      <c r="C9" s="82"/>
      <c r="D9" s="22" t="s">
        <v>1</v>
      </c>
      <c r="E9" s="15">
        <v>26128351.750000004</v>
      </c>
      <c r="F9" s="15">
        <v>25166412.76</v>
      </c>
      <c r="G9" s="15">
        <v>26800766.38</v>
      </c>
      <c r="H9" s="19">
        <f>G9/E9*100</f>
        <v>102.57350573214016</v>
      </c>
      <c r="I9" s="19">
        <f>G9/F9*100</f>
        <v>106.49418586425506</v>
      </c>
      <c r="J9" s="2"/>
    </row>
    <row r="10" spans="2:10" ht="21.75" customHeight="1">
      <c r="B10" s="70"/>
      <c r="C10" s="71"/>
      <c r="D10" s="22" t="s">
        <v>0</v>
      </c>
      <c r="E10" s="30">
        <f>E9*1</f>
        <v>26128351.750000004</v>
      </c>
      <c r="F10" s="30">
        <v>25166412.76</v>
      </c>
      <c r="G10" s="30">
        <v>26800766.38</v>
      </c>
      <c r="H10" s="19">
        <f aca="true" t="shared" si="0" ref="H10:H28">G10/E10*100</f>
        <v>102.57350573214016</v>
      </c>
      <c r="I10" s="19">
        <f aca="true" t="shared" si="1" ref="I10:I28">G10/F10*100</f>
        <v>106.49418586425506</v>
      </c>
      <c r="J10" s="2"/>
    </row>
    <row r="11" spans="2:9" ht="21.75" customHeight="1">
      <c r="B11" s="100" t="s">
        <v>40</v>
      </c>
      <c r="C11" s="101"/>
      <c r="D11" s="63" t="s">
        <v>1</v>
      </c>
      <c r="E11" s="15"/>
      <c r="F11" s="15"/>
      <c r="G11" s="15"/>
      <c r="H11" s="19"/>
      <c r="I11" s="19"/>
    </row>
    <row r="12" spans="2:9" ht="21.75" customHeight="1">
      <c r="B12" s="100" t="s">
        <v>58</v>
      </c>
      <c r="C12" s="101"/>
      <c r="D12" s="63" t="s">
        <v>1</v>
      </c>
      <c r="E12" s="15"/>
      <c r="F12" s="15"/>
      <c r="G12" s="15"/>
      <c r="H12" s="19"/>
      <c r="I12" s="19"/>
    </row>
    <row r="13" spans="2:9" ht="21.75" customHeight="1">
      <c r="B13" s="73" t="s">
        <v>28</v>
      </c>
      <c r="C13" s="73"/>
      <c r="D13" s="22" t="s">
        <v>1</v>
      </c>
      <c r="E13" s="15">
        <v>12210725.350000001</v>
      </c>
      <c r="F13" s="15">
        <v>10552800.2</v>
      </c>
      <c r="G13" s="15">
        <v>9969337.14</v>
      </c>
      <c r="H13" s="19">
        <f t="shared" si="0"/>
        <v>81.6441026576689</v>
      </c>
      <c r="I13" s="19">
        <f t="shared" si="1"/>
        <v>94.47101196893693</v>
      </c>
    </row>
    <row r="14" spans="2:9" ht="21.75" customHeight="1">
      <c r="B14" s="73"/>
      <c r="C14" s="73"/>
      <c r="D14" s="22" t="s">
        <v>0</v>
      </c>
      <c r="E14" s="30">
        <f>E13*1</f>
        <v>12210725.350000001</v>
      </c>
      <c r="F14" s="30">
        <v>10552800.2</v>
      </c>
      <c r="G14" s="30">
        <v>9969337.14</v>
      </c>
      <c r="H14" s="19">
        <f t="shared" si="0"/>
        <v>81.6441026576689</v>
      </c>
      <c r="I14" s="19">
        <f t="shared" si="1"/>
        <v>94.47101196893693</v>
      </c>
    </row>
    <row r="15" spans="2:10" ht="21.75" customHeight="1">
      <c r="B15" s="107" t="s">
        <v>42</v>
      </c>
      <c r="C15" s="107"/>
      <c r="D15" s="22" t="s">
        <v>1</v>
      </c>
      <c r="E15" s="15">
        <v>43343067.129999995</v>
      </c>
      <c r="F15" s="15">
        <v>40520522.46</v>
      </c>
      <c r="G15" s="15">
        <v>43085186.88</v>
      </c>
      <c r="H15" s="19">
        <f t="shared" si="0"/>
        <v>99.40502537758455</v>
      </c>
      <c r="I15" s="19">
        <f t="shared" si="1"/>
        <v>106.32929751222167</v>
      </c>
      <c r="J15" s="66"/>
    </row>
    <row r="16" spans="2:10" ht="21.75" customHeight="1">
      <c r="B16" s="107"/>
      <c r="C16" s="107"/>
      <c r="D16" s="22" t="s">
        <v>0</v>
      </c>
      <c r="E16" s="30">
        <f>E15*1</f>
        <v>43343067.129999995</v>
      </c>
      <c r="F16" s="30">
        <v>40520522.46</v>
      </c>
      <c r="G16" s="30">
        <v>43085186.88</v>
      </c>
      <c r="H16" s="19">
        <f t="shared" si="0"/>
        <v>99.40502537758455</v>
      </c>
      <c r="I16" s="19">
        <f t="shared" si="1"/>
        <v>106.32929751222167</v>
      </c>
      <c r="J16" s="10"/>
    </row>
    <row r="17" spans="2:9" ht="21.75" customHeight="1">
      <c r="B17" s="99" t="s">
        <v>43</v>
      </c>
      <c r="C17" s="99"/>
      <c r="D17" s="63" t="s">
        <v>1</v>
      </c>
      <c r="E17" s="15"/>
      <c r="F17" s="15"/>
      <c r="G17" s="15"/>
      <c r="H17" s="19"/>
      <c r="I17" s="19"/>
    </row>
    <row r="18" spans="2:9" ht="21.75" customHeight="1">
      <c r="B18" s="99" t="s">
        <v>44</v>
      </c>
      <c r="C18" s="99"/>
      <c r="D18" s="63" t="s">
        <v>1</v>
      </c>
      <c r="E18" s="15"/>
      <c r="F18" s="15"/>
      <c r="G18" s="15"/>
      <c r="H18" s="19"/>
      <c r="I18" s="19"/>
    </row>
    <row r="19" spans="2:9" ht="21.75" customHeight="1">
      <c r="B19" s="81" t="s">
        <v>33</v>
      </c>
      <c r="C19" s="82"/>
      <c r="D19" s="22" t="s">
        <v>1</v>
      </c>
      <c r="E19" s="15">
        <v>3835000</v>
      </c>
      <c r="F19" s="15">
        <v>3488956</v>
      </c>
      <c r="G19" s="15">
        <v>3294580.18</v>
      </c>
      <c r="H19" s="19">
        <f t="shared" si="0"/>
        <v>85.9082185136897</v>
      </c>
      <c r="I19" s="19">
        <f t="shared" si="1"/>
        <v>94.42882570029545</v>
      </c>
    </row>
    <row r="20" spans="2:9" ht="21.75" customHeight="1">
      <c r="B20" s="70"/>
      <c r="C20" s="71"/>
      <c r="D20" s="22" t="s">
        <v>0</v>
      </c>
      <c r="E20" s="30">
        <f>E19*1</f>
        <v>3835000</v>
      </c>
      <c r="F20" s="30">
        <v>3488956</v>
      </c>
      <c r="G20" s="30">
        <v>3294580.18</v>
      </c>
      <c r="H20" s="19">
        <f t="shared" si="0"/>
        <v>85.9082185136897</v>
      </c>
      <c r="I20" s="19">
        <f t="shared" si="1"/>
        <v>94.42882570029545</v>
      </c>
    </row>
    <row r="21" spans="2:9" ht="21.75" customHeight="1">
      <c r="B21" s="81" t="s">
        <v>34</v>
      </c>
      <c r="C21" s="102"/>
      <c r="D21" s="22" t="s">
        <v>2</v>
      </c>
      <c r="E21" s="15">
        <v>1099800</v>
      </c>
      <c r="F21" s="15">
        <v>1193283</v>
      </c>
      <c r="G21" s="15">
        <v>1226700</v>
      </c>
      <c r="H21" s="19">
        <f t="shared" si="0"/>
        <v>111.53846153846155</v>
      </c>
      <c r="I21" s="19">
        <f t="shared" si="1"/>
        <v>102.80042538107055</v>
      </c>
    </row>
    <row r="22" spans="2:10" ht="21.75" customHeight="1">
      <c r="B22" s="103"/>
      <c r="C22" s="104"/>
      <c r="D22" s="22" t="s">
        <v>1</v>
      </c>
      <c r="E22" s="15">
        <v>13820986.05</v>
      </c>
      <c r="F22" s="15">
        <f>14460707.39-F21</f>
        <v>13267424.39</v>
      </c>
      <c r="G22" s="15">
        <f>14803680.24-G21</f>
        <v>13576980.24</v>
      </c>
      <c r="H22" s="19">
        <f t="shared" si="0"/>
        <v>98.23452676156923</v>
      </c>
      <c r="I22" s="19">
        <f t="shared" si="1"/>
        <v>102.33320229232525</v>
      </c>
      <c r="J22" s="2"/>
    </row>
    <row r="23" spans="2:11" ht="21.75" customHeight="1">
      <c r="B23" s="105"/>
      <c r="C23" s="106"/>
      <c r="D23" s="22" t="s">
        <v>0</v>
      </c>
      <c r="E23" s="30">
        <f>SUM(E21:E22)</f>
        <v>14920786.05</v>
      </c>
      <c r="F23" s="30">
        <f>SUM(F21:F22)</f>
        <v>14460707.39</v>
      </c>
      <c r="G23" s="30">
        <f>SUM(G21:G22)</f>
        <v>14803680.24</v>
      </c>
      <c r="H23" s="19">
        <f t="shared" si="0"/>
        <v>99.21514986135733</v>
      </c>
      <c r="I23" s="19">
        <f>G23/F23*100</f>
        <v>102.37175707073067</v>
      </c>
      <c r="K23" s="2"/>
    </row>
    <row r="24" spans="2:9" ht="21.75" customHeight="1">
      <c r="B24" s="73" t="s">
        <v>21</v>
      </c>
      <c r="C24" s="73"/>
      <c r="D24" s="22" t="s">
        <v>1</v>
      </c>
      <c r="E24" s="15">
        <v>2049003</v>
      </c>
      <c r="F24" s="15">
        <v>2099496.27</v>
      </c>
      <c r="G24" s="15">
        <v>2043826.29</v>
      </c>
      <c r="H24" s="19">
        <f t="shared" si="0"/>
        <v>99.74735468908537</v>
      </c>
      <c r="I24" s="19">
        <f t="shared" si="1"/>
        <v>97.34841253135448</v>
      </c>
    </row>
    <row r="25" spans="2:11" ht="21.75" customHeight="1">
      <c r="B25" s="73"/>
      <c r="C25" s="73"/>
      <c r="D25" s="22" t="s">
        <v>0</v>
      </c>
      <c r="E25" s="30">
        <f>E24*1</f>
        <v>2049003</v>
      </c>
      <c r="F25" s="30">
        <v>2099496.27</v>
      </c>
      <c r="G25" s="30">
        <v>2043826.29</v>
      </c>
      <c r="H25" s="19">
        <f t="shared" si="0"/>
        <v>99.74735468908537</v>
      </c>
      <c r="I25" s="19">
        <f t="shared" si="1"/>
        <v>97.34841253135448</v>
      </c>
      <c r="K25" s="2"/>
    </row>
    <row r="26" spans="2:9" ht="21.75" customHeight="1">
      <c r="B26" s="81" t="s">
        <v>45</v>
      </c>
      <c r="C26" s="82"/>
      <c r="D26" s="22" t="s">
        <v>2</v>
      </c>
      <c r="E26" s="15">
        <f>E21*1</f>
        <v>1099800</v>
      </c>
      <c r="F26" s="15">
        <v>1193283</v>
      </c>
      <c r="G26" s="15">
        <v>1226700</v>
      </c>
      <c r="H26" s="19">
        <f t="shared" si="0"/>
        <v>111.53846153846155</v>
      </c>
      <c r="I26" s="19">
        <f t="shared" si="1"/>
        <v>102.80042538107055</v>
      </c>
    </row>
    <row r="27" spans="2:9" ht="21.75" customHeight="1">
      <c r="B27" s="68"/>
      <c r="C27" s="69"/>
      <c r="D27" s="22" t="s">
        <v>1</v>
      </c>
      <c r="E27" s="15">
        <f>E9+E13+E15+E19+E22+E24</f>
        <v>101387133.28</v>
      </c>
      <c r="F27" s="15">
        <f>F10+F14+F16+F20+F22+F24</f>
        <v>95095612.08</v>
      </c>
      <c r="G27" s="15">
        <f>G10+G14+G16+G20+G22+G24</f>
        <v>98770677.11000001</v>
      </c>
      <c r="H27" s="19">
        <f t="shared" si="0"/>
        <v>97.4193410096978</v>
      </c>
      <c r="I27" s="19">
        <f t="shared" si="1"/>
        <v>103.8646000058429</v>
      </c>
    </row>
    <row r="28" spans="2:11" ht="21.75" customHeight="1">
      <c r="B28" s="70"/>
      <c r="C28" s="71"/>
      <c r="D28" s="22" t="s">
        <v>0</v>
      </c>
      <c r="E28" s="30">
        <f>SUM(E26:E27)</f>
        <v>102486933.28</v>
      </c>
      <c r="F28" s="30">
        <f>SUM(F26:F27)</f>
        <v>96288895.08</v>
      </c>
      <c r="G28" s="30">
        <f>SUM(G26:G27)</f>
        <v>99997377.11000001</v>
      </c>
      <c r="H28" s="19">
        <f t="shared" si="0"/>
        <v>97.5708550443222</v>
      </c>
      <c r="I28" s="19">
        <f t="shared" si="1"/>
        <v>103.8514119690738</v>
      </c>
      <c r="J28" s="2"/>
      <c r="K28" s="2"/>
    </row>
    <row r="29" spans="2:11" ht="22.5">
      <c r="B29" s="31"/>
      <c r="C29" s="31"/>
      <c r="D29" s="31"/>
      <c r="E29" s="31"/>
      <c r="F29" s="31"/>
      <c r="G29" s="31"/>
      <c r="H29" s="31"/>
      <c r="I29" s="67" t="s">
        <v>57</v>
      </c>
      <c r="J29" s="91"/>
      <c r="K29" s="91"/>
    </row>
    <row r="30" spans="2:9" ht="12.75">
      <c r="B30" s="7" t="s">
        <v>82</v>
      </c>
      <c r="C30" s="31"/>
      <c r="D30" s="31"/>
      <c r="E30" s="1"/>
      <c r="F30" s="1"/>
      <c r="G30" s="1"/>
      <c r="H30" s="31"/>
      <c r="I30" s="31"/>
    </row>
    <row r="31" spans="2:9" ht="12.75">
      <c r="B31" s="31"/>
      <c r="C31" s="31"/>
      <c r="D31" s="31"/>
      <c r="E31" s="31"/>
      <c r="F31" s="1"/>
      <c r="G31" s="59" t="s">
        <v>70</v>
      </c>
      <c r="H31" s="31"/>
      <c r="I31" s="31"/>
    </row>
    <row r="32" spans="2:9" ht="12.75">
      <c r="B32" s="31"/>
      <c r="C32" s="31"/>
      <c r="D32" s="31"/>
      <c r="E32" s="31"/>
      <c r="F32" s="1"/>
      <c r="G32" s="31"/>
      <c r="H32" s="31"/>
      <c r="I32" s="31"/>
    </row>
    <row r="33" spans="2:9" ht="12.75">
      <c r="B33" s="31"/>
      <c r="C33" s="31"/>
      <c r="D33" s="31"/>
      <c r="E33" s="31"/>
      <c r="F33" s="31"/>
      <c r="G33" s="1"/>
      <c r="H33" s="31"/>
      <c r="I33" s="31"/>
    </row>
    <row r="34" spans="2:9" ht="12.75">
      <c r="B34" s="31"/>
      <c r="C34" s="31"/>
      <c r="D34" s="31"/>
      <c r="E34" s="31"/>
      <c r="F34" s="1"/>
      <c r="G34" s="1"/>
      <c r="H34" s="31"/>
      <c r="I34" s="31"/>
    </row>
    <row r="35" spans="2:9" ht="12.75">
      <c r="B35" s="36"/>
      <c r="C35" s="31"/>
      <c r="D35" s="31"/>
      <c r="E35" s="31"/>
      <c r="F35" s="1"/>
      <c r="G35" s="31"/>
      <c r="H35" s="31"/>
      <c r="I35" s="31"/>
    </row>
  </sheetData>
  <sheetProtection/>
  <mergeCells count="16">
    <mergeCell ref="J29:K29"/>
    <mergeCell ref="B5:I5"/>
    <mergeCell ref="B26:C28"/>
    <mergeCell ref="B21:C23"/>
    <mergeCell ref="B24:C25"/>
    <mergeCell ref="B15:C16"/>
    <mergeCell ref="B17:C17"/>
    <mergeCell ref="B18:C18"/>
    <mergeCell ref="B19:C20"/>
    <mergeCell ref="B13:C14"/>
    <mergeCell ref="B12:C12"/>
    <mergeCell ref="H7:I7"/>
    <mergeCell ref="B11:C11"/>
    <mergeCell ref="B9:C10"/>
    <mergeCell ref="B7:D7"/>
    <mergeCell ref="B8:D8"/>
  </mergeCells>
  <printOptions horizontalCentered="1"/>
  <pageMargins left="0.15748031496062992" right="0.5118110236220472" top="0.1968503937007874" bottom="0" header="0.5118110236220472" footer="0.15748031496062992"/>
  <pageSetup horizontalDpi="360" verticalDpi="360" orientation="landscape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9"/>
  </sheetPr>
  <dimension ref="B1:K30"/>
  <sheetViews>
    <sheetView zoomScalePageLayoutView="0" workbookViewId="0" topLeftCell="A7">
      <selection activeCell="I22" sqref="I22"/>
    </sheetView>
  </sheetViews>
  <sheetFormatPr defaultColWidth="9.140625" defaultRowHeight="12.75"/>
  <cols>
    <col min="1" max="1" width="5.57421875" style="3" customWidth="1"/>
    <col min="2" max="2" width="36.8515625" style="3" customWidth="1"/>
    <col min="3" max="3" width="13.8515625" style="3" customWidth="1"/>
    <col min="4" max="6" width="15.7109375" style="3" customWidth="1"/>
    <col min="7" max="7" width="9.7109375" style="3" customWidth="1"/>
    <col min="8" max="8" width="11.421875" style="3" customWidth="1"/>
    <col min="9" max="9" width="12.8515625" style="3" bestFit="1" customWidth="1"/>
    <col min="10" max="11" width="12.7109375" style="3" bestFit="1" customWidth="1"/>
    <col min="12" max="16384" width="9.140625" style="3" customWidth="1"/>
  </cols>
  <sheetData>
    <row r="1" ht="12.75">
      <c r="B1" s="4"/>
    </row>
    <row r="2" ht="12.75">
      <c r="B2" s="4" t="s">
        <v>4</v>
      </c>
    </row>
    <row r="3" ht="12.75">
      <c r="B3" s="4" t="s">
        <v>50</v>
      </c>
    </row>
    <row r="4" ht="12.75">
      <c r="B4" s="4"/>
    </row>
    <row r="5" spans="2:8" ht="27.75" customHeight="1">
      <c r="B5" s="85" t="s">
        <v>78</v>
      </c>
      <c r="C5" s="85"/>
      <c r="D5" s="85"/>
      <c r="E5" s="85"/>
      <c r="F5" s="85"/>
      <c r="G5" s="85"/>
      <c r="H5" s="85"/>
    </row>
    <row r="6" spans="2:8" ht="15">
      <c r="B6" s="9"/>
      <c r="C6" s="9"/>
      <c r="D6" s="9"/>
      <c r="E6" s="9"/>
      <c r="F6" s="9"/>
      <c r="G6" s="9"/>
      <c r="H6" s="9"/>
    </row>
    <row r="7" spans="2:8" ht="15">
      <c r="B7" s="9"/>
      <c r="C7" s="9"/>
      <c r="D7" s="9"/>
      <c r="E7" s="9"/>
      <c r="F7" s="9"/>
      <c r="G7" s="9"/>
      <c r="H7" s="9"/>
    </row>
    <row r="8" spans="2:8" ht="12.75">
      <c r="B8" s="31"/>
      <c r="C8" s="31"/>
      <c r="D8" s="31"/>
      <c r="E8" s="31"/>
      <c r="F8" s="31"/>
      <c r="G8" s="31"/>
      <c r="H8" s="31"/>
    </row>
    <row r="9" spans="2:9" ht="36.75" customHeight="1">
      <c r="B9" s="72" t="s">
        <v>3</v>
      </c>
      <c r="C9" s="84"/>
      <c r="D9" s="58" t="s">
        <v>73</v>
      </c>
      <c r="E9" s="60" t="s">
        <v>74</v>
      </c>
      <c r="F9" s="60" t="s">
        <v>75</v>
      </c>
      <c r="G9" s="80" t="s">
        <v>23</v>
      </c>
      <c r="H9" s="80"/>
      <c r="I9" s="43"/>
    </row>
    <row r="10" spans="2:10" ht="12.75" customHeight="1">
      <c r="B10" s="75">
        <v>1</v>
      </c>
      <c r="C10" s="75"/>
      <c r="D10" s="61">
        <v>2</v>
      </c>
      <c r="E10" s="57">
        <v>3</v>
      </c>
      <c r="F10" s="57">
        <v>4</v>
      </c>
      <c r="G10" s="57" t="s">
        <v>65</v>
      </c>
      <c r="H10" s="57" t="s">
        <v>66</v>
      </c>
      <c r="I10" s="13"/>
      <c r="J10" s="13"/>
    </row>
    <row r="11" spans="2:11" ht="21.75" customHeight="1">
      <c r="B11" s="108" t="s">
        <v>18</v>
      </c>
      <c r="C11" s="22" t="s">
        <v>2</v>
      </c>
      <c r="D11" s="15">
        <v>9795867.5</v>
      </c>
      <c r="E11" s="27">
        <v>8827721.32</v>
      </c>
      <c r="F11" s="27">
        <v>5857447.52</v>
      </c>
      <c r="G11" s="19">
        <f>F11/D11*100</f>
        <v>59.7950872651146</v>
      </c>
      <c r="H11" s="19">
        <f>F11/E11*100</f>
        <v>66.3528821048012</v>
      </c>
      <c r="I11" s="2"/>
      <c r="J11" s="2"/>
      <c r="K11" s="2"/>
    </row>
    <row r="12" spans="2:11" ht="21.75" customHeight="1">
      <c r="B12" s="109"/>
      <c r="C12" s="22" t="s">
        <v>1</v>
      </c>
      <c r="D12" s="15">
        <v>72940338.12</v>
      </c>
      <c r="E12" s="27">
        <f>5377900+66685225.32</f>
        <v>72063125.32</v>
      </c>
      <c r="F12" s="27">
        <f>6624366+69904188.32</f>
        <v>76528554.32</v>
      </c>
      <c r="G12" s="19">
        <f aca="true" t="shared" si="0" ref="G12:G20">F12/D12*100</f>
        <v>104.91938520232347</v>
      </c>
      <c r="H12" s="19">
        <f aca="true" t="shared" si="1" ref="H12:H20">F12/E12*100</f>
        <v>106.1965519538197</v>
      </c>
      <c r="I12" s="2"/>
      <c r="J12" s="2"/>
      <c r="K12" s="2"/>
    </row>
    <row r="13" spans="2:11" ht="21.75" customHeight="1">
      <c r="B13" s="110"/>
      <c r="C13" s="22" t="s">
        <v>0</v>
      </c>
      <c r="D13" s="30">
        <v>82736205.62</v>
      </c>
      <c r="E13" s="65">
        <f>SUM(E11:E12)</f>
        <v>80890846.63999999</v>
      </c>
      <c r="F13" s="65">
        <f>SUM(F11:F12)</f>
        <v>82386001.83999999</v>
      </c>
      <c r="G13" s="19">
        <f t="shared" si="0"/>
        <v>99.57672245496914</v>
      </c>
      <c r="H13" s="19">
        <f t="shared" si="1"/>
        <v>101.8483614180157</v>
      </c>
      <c r="I13" s="2"/>
      <c r="J13" s="2"/>
      <c r="K13" s="2"/>
    </row>
    <row r="14" spans="2:11" ht="21.75" customHeight="1">
      <c r="B14" s="111" t="s">
        <v>32</v>
      </c>
      <c r="C14" s="20" t="s">
        <v>2</v>
      </c>
      <c r="D14" s="11">
        <v>9795867.5</v>
      </c>
      <c r="E14" s="27">
        <v>8827721.32</v>
      </c>
      <c r="F14" s="27">
        <v>5857447.52</v>
      </c>
      <c r="G14" s="19">
        <f t="shared" si="0"/>
        <v>59.7950872651146</v>
      </c>
      <c r="H14" s="19">
        <f t="shared" si="1"/>
        <v>66.3528821048012</v>
      </c>
      <c r="I14" s="2"/>
      <c r="J14" s="2"/>
      <c r="K14" s="2"/>
    </row>
    <row r="15" spans="2:11" ht="21.75" customHeight="1">
      <c r="B15" s="112"/>
      <c r="C15" s="20" t="s">
        <v>1</v>
      </c>
      <c r="D15" s="11">
        <v>72940338.12</v>
      </c>
      <c r="E15" s="27">
        <v>72063125.32</v>
      </c>
      <c r="F15" s="27">
        <v>76528554.32</v>
      </c>
      <c r="G15" s="19">
        <f t="shared" si="0"/>
        <v>104.91938520232347</v>
      </c>
      <c r="H15" s="19">
        <f t="shared" si="1"/>
        <v>106.1965519538197</v>
      </c>
      <c r="I15" s="2"/>
      <c r="K15" s="2"/>
    </row>
    <row r="16" spans="2:9" ht="21.75" customHeight="1">
      <c r="B16" s="108" t="s">
        <v>19</v>
      </c>
      <c r="C16" s="22" t="s">
        <v>1</v>
      </c>
      <c r="D16" s="15">
        <v>6796607.44</v>
      </c>
      <c r="E16" s="27">
        <v>6812237.04</v>
      </c>
      <c r="F16" s="27">
        <v>8162735.1</v>
      </c>
      <c r="G16" s="19">
        <f t="shared" si="0"/>
        <v>120.10014072550288</v>
      </c>
      <c r="H16" s="19">
        <f t="shared" si="1"/>
        <v>119.82458995584217</v>
      </c>
      <c r="I16" s="2"/>
    </row>
    <row r="17" spans="2:9" ht="21.75" customHeight="1">
      <c r="B17" s="110"/>
      <c r="C17" s="22" t="s">
        <v>0</v>
      </c>
      <c r="D17" s="30">
        <v>6796607.44</v>
      </c>
      <c r="E17" s="65">
        <f>SUM(E16)</f>
        <v>6812237.04</v>
      </c>
      <c r="F17" s="65">
        <f>SUM(F16)</f>
        <v>8162735.1</v>
      </c>
      <c r="G17" s="19">
        <f t="shared" si="0"/>
        <v>120.10014072550288</v>
      </c>
      <c r="H17" s="19">
        <f t="shared" si="1"/>
        <v>119.82458995584217</v>
      </c>
      <c r="I17" s="2"/>
    </row>
    <row r="18" spans="2:11" ht="21.75" customHeight="1">
      <c r="B18" s="108" t="s">
        <v>46</v>
      </c>
      <c r="C18" s="22" t="s">
        <v>2</v>
      </c>
      <c r="D18" s="15">
        <v>9795867.5</v>
      </c>
      <c r="E18" s="27">
        <v>8827721.32</v>
      </c>
      <c r="F18" s="27">
        <v>5857447.52</v>
      </c>
      <c r="G18" s="19">
        <f t="shared" si="0"/>
        <v>59.7950872651146</v>
      </c>
      <c r="H18" s="19">
        <f t="shared" si="1"/>
        <v>66.3528821048012</v>
      </c>
      <c r="I18" s="2"/>
      <c r="K18" s="2"/>
    </row>
    <row r="19" spans="2:9" ht="21.75" customHeight="1">
      <c r="B19" s="109"/>
      <c r="C19" s="22" t="s">
        <v>1</v>
      </c>
      <c r="D19" s="15">
        <v>79736945.56</v>
      </c>
      <c r="E19" s="27">
        <f>E12+E17</f>
        <v>78875362.36</v>
      </c>
      <c r="F19" s="27">
        <f>F12+F17</f>
        <v>84691289.41999999</v>
      </c>
      <c r="G19" s="19">
        <f t="shared" si="0"/>
        <v>106.21336047575582</v>
      </c>
      <c r="H19" s="19">
        <f t="shared" si="1"/>
        <v>107.37356620113533</v>
      </c>
      <c r="I19" s="2"/>
    </row>
    <row r="20" spans="2:9" ht="21.75" customHeight="1">
      <c r="B20" s="110"/>
      <c r="C20" s="22" t="s">
        <v>5</v>
      </c>
      <c r="D20" s="30">
        <v>89532813.06</v>
      </c>
      <c r="E20" s="65">
        <f>SUM(E18:E19)</f>
        <v>87703083.68</v>
      </c>
      <c r="F20" s="65">
        <f>SUM(F18:F19)</f>
        <v>90548736.93999998</v>
      </c>
      <c r="G20" s="19">
        <f t="shared" si="0"/>
        <v>101.13469447153321</v>
      </c>
      <c r="H20" s="19">
        <f t="shared" si="1"/>
        <v>103.24464447610855</v>
      </c>
      <c r="I20" s="2"/>
    </row>
    <row r="21" ht="12.75">
      <c r="I21" s="2"/>
    </row>
    <row r="22" spans="2:10" ht="12.75">
      <c r="B22" s="7" t="s">
        <v>82</v>
      </c>
      <c r="E22" s="2"/>
      <c r="F22" s="2"/>
      <c r="H22" s="24" t="s">
        <v>57</v>
      </c>
      <c r="I22" s="12"/>
      <c r="J22" s="12"/>
    </row>
    <row r="23" spans="6:9" ht="12.75">
      <c r="F23" s="59" t="s">
        <v>70</v>
      </c>
      <c r="H23" s="18"/>
      <c r="I23" s="2"/>
    </row>
    <row r="24" ht="12.75">
      <c r="I24" s="2"/>
    </row>
    <row r="26" ht="12.75">
      <c r="E26" s="2"/>
    </row>
    <row r="27" ht="12.75">
      <c r="B27" s="28"/>
    </row>
    <row r="28" spans="2:5" ht="12.75">
      <c r="B28" s="28"/>
      <c r="E28" s="2"/>
    </row>
    <row r="29" spans="2:5" ht="12.75">
      <c r="B29" s="29"/>
      <c r="E29" s="33"/>
    </row>
    <row r="30" ht="12.75">
      <c r="E30" s="2"/>
    </row>
  </sheetData>
  <sheetProtection/>
  <mergeCells count="8">
    <mergeCell ref="B5:H5"/>
    <mergeCell ref="G9:H9"/>
    <mergeCell ref="B18:B20"/>
    <mergeCell ref="B11:B13"/>
    <mergeCell ref="B16:B17"/>
    <mergeCell ref="B14:B15"/>
    <mergeCell ref="B9:C9"/>
    <mergeCell ref="B10:C10"/>
  </mergeCells>
  <printOptions/>
  <pageMargins left="0.7480314960629921" right="0.7480314960629921" top="0.35433070866141736" bottom="0.4330708661417323" header="0.5118110236220472" footer="0.15748031496062992"/>
  <pageSetup horizontalDpi="300" verticalDpi="300" orientation="landscape" paperSize="9" scale="9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9"/>
  </sheetPr>
  <dimension ref="A1:R52"/>
  <sheetViews>
    <sheetView zoomScalePageLayoutView="0" workbookViewId="0" topLeftCell="A13">
      <selection activeCell="R21" sqref="R21"/>
    </sheetView>
  </sheetViews>
  <sheetFormatPr defaultColWidth="9.140625" defaultRowHeight="12.75"/>
  <cols>
    <col min="1" max="1" width="6.7109375" style="3" customWidth="1"/>
    <col min="2" max="3" width="25.7109375" style="3" customWidth="1"/>
    <col min="4" max="7" width="15.7109375" style="3" customWidth="1"/>
    <col min="8" max="9" width="9.7109375" style="3" customWidth="1"/>
    <col min="10" max="12" width="15.7109375" style="3" hidden="1" customWidth="1"/>
    <col min="13" max="14" width="0" style="3" hidden="1" customWidth="1"/>
    <col min="15" max="15" width="10.7109375" style="3" hidden="1" customWidth="1"/>
    <col min="16" max="16" width="10.57421875" style="3" hidden="1" customWidth="1"/>
    <col min="17" max="17" width="0" style="3" hidden="1" customWidth="1"/>
    <col min="18" max="18" width="11.421875" style="3" customWidth="1"/>
    <col min="19" max="16384" width="9.140625" style="3" customWidth="1"/>
  </cols>
  <sheetData>
    <row r="1" spans="1:2" ht="12.75">
      <c r="A1" s="4"/>
      <c r="B1" s="4"/>
    </row>
    <row r="2" spans="1:9" ht="12.75">
      <c r="A2" s="4"/>
      <c r="B2" s="4" t="s">
        <v>4</v>
      </c>
      <c r="I2" s="48"/>
    </row>
    <row r="3" spans="1:2" ht="12.75">
      <c r="A3" s="4"/>
      <c r="B3" s="4" t="s">
        <v>50</v>
      </c>
    </row>
    <row r="4" spans="1:14" ht="12.75">
      <c r="A4" s="4"/>
      <c r="B4" s="4"/>
      <c r="N4" s="49" t="s">
        <v>35</v>
      </c>
    </row>
    <row r="5" ht="12.75">
      <c r="B5" s="3" t="s">
        <v>29</v>
      </c>
    </row>
    <row r="6" ht="12.75">
      <c r="M6" s="49"/>
    </row>
    <row r="8" spans="2:17" ht="21.75" customHeight="1">
      <c r="B8" s="85" t="s">
        <v>79</v>
      </c>
      <c r="C8" s="85"/>
      <c r="D8" s="85"/>
      <c r="E8" s="85"/>
      <c r="F8" s="85"/>
      <c r="G8" s="85"/>
      <c r="H8" s="85"/>
      <c r="I8" s="85"/>
      <c r="J8" s="85"/>
      <c r="K8" s="10"/>
      <c r="L8" s="10"/>
      <c r="M8" s="10"/>
      <c r="N8" s="9"/>
      <c r="O8" s="9"/>
      <c r="P8" s="31"/>
      <c r="Q8" s="31"/>
    </row>
    <row r="9" spans="2:17" ht="21.75" customHeight="1"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31"/>
      <c r="Q9" s="31"/>
    </row>
    <row r="10" spans="2:17" ht="21.75" customHeight="1"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31"/>
      <c r="Q10" s="31"/>
    </row>
    <row r="11" spans="2:17" ht="12.75">
      <c r="B11" s="31"/>
      <c r="C11" s="31"/>
      <c r="D11" s="31"/>
      <c r="E11" s="31"/>
      <c r="F11" s="31"/>
      <c r="G11" s="31"/>
      <c r="H11" s="31"/>
      <c r="I11" s="31"/>
      <c r="J11" s="31"/>
      <c r="K11" s="14" t="s">
        <v>55</v>
      </c>
      <c r="L11" s="31"/>
      <c r="M11" s="31"/>
      <c r="N11" s="31"/>
      <c r="O11" s="31"/>
      <c r="P11" s="31"/>
      <c r="Q11" s="31"/>
    </row>
    <row r="12" spans="2:17" ht="36.75" customHeight="1">
      <c r="B12" s="120" t="s">
        <v>3</v>
      </c>
      <c r="C12" s="120"/>
      <c r="D12" s="121"/>
      <c r="E12" s="58" t="s">
        <v>73</v>
      </c>
      <c r="F12" s="60" t="s">
        <v>74</v>
      </c>
      <c r="G12" s="60" t="s">
        <v>75</v>
      </c>
      <c r="H12" s="80" t="s">
        <v>23</v>
      </c>
      <c r="I12" s="80"/>
      <c r="J12" s="8" t="s">
        <v>52</v>
      </c>
      <c r="K12" s="34" t="s">
        <v>53</v>
      </c>
      <c r="L12" s="34" t="s">
        <v>54</v>
      </c>
      <c r="M12" s="80" t="s">
        <v>23</v>
      </c>
      <c r="N12" s="80"/>
      <c r="O12" s="9"/>
      <c r="P12" s="31"/>
      <c r="Q12" s="31"/>
    </row>
    <row r="13" spans="2:17" ht="12.75">
      <c r="B13" s="75">
        <v>1</v>
      </c>
      <c r="C13" s="75"/>
      <c r="D13" s="119"/>
      <c r="E13" s="57">
        <v>2</v>
      </c>
      <c r="F13" s="57">
        <v>3</v>
      </c>
      <c r="G13" s="57">
        <v>4</v>
      </c>
      <c r="H13" s="57" t="s">
        <v>65</v>
      </c>
      <c r="I13" s="57" t="s">
        <v>66</v>
      </c>
      <c r="J13" s="57">
        <v>2</v>
      </c>
      <c r="K13" s="16">
        <v>3</v>
      </c>
      <c r="L13" s="57">
        <v>4</v>
      </c>
      <c r="M13" s="57" t="s">
        <v>48</v>
      </c>
      <c r="N13" s="57" t="s">
        <v>49</v>
      </c>
      <c r="O13" s="31"/>
      <c r="P13" s="50" t="s">
        <v>24</v>
      </c>
      <c r="Q13" s="31"/>
    </row>
    <row r="14" spans="2:17" ht="28.5" customHeight="1">
      <c r="B14" s="122" t="s">
        <v>62</v>
      </c>
      <c r="C14" s="122"/>
      <c r="D14" s="22" t="s">
        <v>1</v>
      </c>
      <c r="E14" s="27">
        <v>656238</v>
      </c>
      <c r="F14" s="27">
        <v>676959.9</v>
      </c>
      <c r="G14" s="27">
        <v>661617</v>
      </c>
      <c r="H14" s="19">
        <f>G14/E14*100</f>
        <v>100.81967213114753</v>
      </c>
      <c r="I14" s="19">
        <f>G14/F14*100</f>
        <v>97.73355851653842</v>
      </c>
      <c r="J14" s="27" t="e">
        <f>J15+#REF!</f>
        <v>#REF!</v>
      </c>
      <c r="K14" s="27" t="e">
        <f>K15+#REF!</f>
        <v>#REF!</v>
      </c>
      <c r="L14" s="27" t="e">
        <f>L15+#REF!</f>
        <v>#REF!</v>
      </c>
      <c r="M14" s="51" t="e">
        <f>L14/J14*100</f>
        <v>#REF!</v>
      </c>
      <c r="N14" s="51" t="e">
        <f>L14/K14*100</f>
        <v>#REF!</v>
      </c>
      <c r="O14" s="52" t="e">
        <f>J14*1.3333333333</f>
        <v>#REF!</v>
      </c>
      <c r="P14" s="52">
        <v>8343277.16</v>
      </c>
      <c r="Q14" s="1" t="e">
        <f>O14-P14</f>
        <v>#REF!</v>
      </c>
    </row>
    <row r="15" spans="2:17" ht="27" customHeight="1">
      <c r="B15" s="113" t="s">
        <v>59</v>
      </c>
      <c r="C15" s="114"/>
      <c r="D15" s="22" t="s">
        <v>1</v>
      </c>
      <c r="E15" s="27">
        <v>7653349.21</v>
      </c>
      <c r="F15" s="27">
        <v>8680325.38</v>
      </c>
      <c r="G15" s="27">
        <v>5219882.27</v>
      </c>
      <c r="H15" s="19">
        <f>G15/E15*100</f>
        <v>68.20389514148407</v>
      </c>
      <c r="I15" s="19">
        <f>G15/F15*100</f>
        <v>60.13463829393915</v>
      </c>
      <c r="J15" s="27" t="e">
        <f>#REF!*1</f>
        <v>#REF!</v>
      </c>
      <c r="K15" s="27" t="e">
        <f>#REF!*1</f>
        <v>#REF!</v>
      </c>
      <c r="L15" s="27" t="e">
        <f>#REF!*1</f>
        <v>#REF!</v>
      </c>
      <c r="M15" s="51" t="e">
        <f>L15/J15*100</f>
        <v>#REF!</v>
      </c>
      <c r="N15" s="51" t="e">
        <f>L15/K15*100</f>
        <v>#REF!</v>
      </c>
      <c r="O15" s="52" t="e">
        <f>J15*1.3333333333</f>
        <v>#REF!</v>
      </c>
      <c r="P15" s="52">
        <v>672375</v>
      </c>
      <c r="Q15" s="1" t="e">
        <f>O15-P15</f>
        <v>#REF!</v>
      </c>
    </row>
    <row r="16" spans="2:17" ht="21" customHeight="1">
      <c r="B16" s="86" t="s">
        <v>60</v>
      </c>
      <c r="C16" s="88"/>
      <c r="D16" s="57" t="s">
        <v>1</v>
      </c>
      <c r="E16" s="27"/>
      <c r="F16" s="27"/>
      <c r="G16" s="27"/>
      <c r="H16" s="19"/>
      <c r="I16" s="19"/>
      <c r="J16" s="27"/>
      <c r="K16" s="27"/>
      <c r="L16" s="27"/>
      <c r="M16" s="51"/>
      <c r="N16" s="51"/>
      <c r="O16" s="52"/>
      <c r="P16" s="52"/>
      <c r="Q16" s="1"/>
    </row>
    <row r="17" spans="2:17" ht="21" customHeight="1">
      <c r="B17" s="86" t="s">
        <v>61</v>
      </c>
      <c r="C17" s="88"/>
      <c r="D17" s="57" t="s">
        <v>1</v>
      </c>
      <c r="E17" s="27"/>
      <c r="F17" s="27"/>
      <c r="G17" s="27"/>
      <c r="H17" s="19"/>
      <c r="I17" s="19"/>
      <c r="J17" s="27"/>
      <c r="K17" s="27"/>
      <c r="L17" s="27"/>
      <c r="M17" s="51"/>
      <c r="N17" s="51"/>
      <c r="O17" s="52"/>
      <c r="P17" s="52"/>
      <c r="Q17" s="1"/>
    </row>
    <row r="18" spans="2:17" ht="21.75" customHeight="1">
      <c r="B18" s="73" t="s">
        <v>47</v>
      </c>
      <c r="C18" s="73"/>
      <c r="D18" s="22" t="s">
        <v>1</v>
      </c>
      <c r="E18" s="27">
        <f>E14+E15</f>
        <v>8309587.21</v>
      </c>
      <c r="F18" s="27">
        <f>SUM(F14:F17)</f>
        <v>9357285.280000001</v>
      </c>
      <c r="G18" s="27">
        <f>G14+G15</f>
        <v>5881499.27</v>
      </c>
      <c r="H18" s="19">
        <f>G18/E18*100</f>
        <v>70.77968040243962</v>
      </c>
      <c r="I18" s="19">
        <f>G18/F18*100</f>
        <v>62.8547606918745</v>
      </c>
      <c r="J18" s="27" t="e">
        <f>J14*1</f>
        <v>#REF!</v>
      </c>
      <c r="K18" s="27" t="e">
        <f>K14*1</f>
        <v>#REF!</v>
      </c>
      <c r="L18" s="27" t="e">
        <f>L14*1</f>
        <v>#REF!</v>
      </c>
      <c r="M18" s="51" t="e">
        <f>L18/J18*100</f>
        <v>#REF!</v>
      </c>
      <c r="N18" s="51" t="e">
        <f>L18/K18*100</f>
        <v>#REF!</v>
      </c>
      <c r="O18" s="52" t="e">
        <f>J18*1.3333333333</f>
        <v>#REF!</v>
      </c>
      <c r="P18" s="52">
        <v>8343277.16</v>
      </c>
      <c r="Q18" s="1" t="e">
        <f>O18-P18</f>
        <v>#REF!</v>
      </c>
    </row>
    <row r="19" spans="2:18" ht="21.75" customHeight="1">
      <c r="B19" s="73"/>
      <c r="C19" s="73"/>
      <c r="D19" s="22" t="s">
        <v>0</v>
      </c>
      <c r="E19" s="65">
        <f>E18*1</f>
        <v>8309587.21</v>
      </c>
      <c r="F19" s="65">
        <f>SUM(F18)</f>
        <v>9357285.280000001</v>
      </c>
      <c r="G19" s="65">
        <f>G14+G15</f>
        <v>5881499.27</v>
      </c>
      <c r="H19" s="19">
        <f>G19/E19*100</f>
        <v>70.77968040243962</v>
      </c>
      <c r="I19" s="19">
        <f>G19/F19*100</f>
        <v>62.8547606918745</v>
      </c>
      <c r="J19" s="27" t="e">
        <f>SUM(J18)</f>
        <v>#REF!</v>
      </c>
      <c r="K19" s="27" t="e">
        <f>SUM(K18)</f>
        <v>#REF!</v>
      </c>
      <c r="L19" s="27" t="e">
        <f>SUM(L18)</f>
        <v>#REF!</v>
      </c>
      <c r="M19" s="51" t="e">
        <f>L19/J19*100</f>
        <v>#REF!</v>
      </c>
      <c r="N19" s="53" t="e">
        <f>L19/K19*100</f>
        <v>#REF!</v>
      </c>
      <c r="O19" s="52" t="e">
        <f>J19*1.3333333333</f>
        <v>#REF!</v>
      </c>
      <c r="P19" s="52">
        <v>8343277.16</v>
      </c>
      <c r="Q19" s="1" t="e">
        <f>O19-P19</f>
        <v>#REF!</v>
      </c>
      <c r="R19" s="2"/>
    </row>
    <row r="20" spans="2:17" ht="21.75" customHeight="1">
      <c r="B20" s="25"/>
      <c r="C20" s="25"/>
      <c r="D20" s="31"/>
      <c r="E20" s="54"/>
      <c r="F20" s="54"/>
      <c r="G20" s="59" t="s">
        <v>70</v>
      </c>
      <c r="H20" s="54"/>
      <c r="I20" s="31"/>
      <c r="J20" s="55" t="e">
        <f>J19*1.33333333</f>
        <v>#REF!</v>
      </c>
      <c r="K20" s="31"/>
      <c r="L20" s="31"/>
      <c r="M20" s="31"/>
      <c r="N20" s="31"/>
      <c r="O20" s="31"/>
      <c r="P20" s="31"/>
      <c r="Q20" s="31"/>
    </row>
    <row r="21" spans="2:18" ht="15" customHeight="1">
      <c r="B21" s="7" t="s">
        <v>82</v>
      </c>
      <c r="C21" s="25"/>
      <c r="D21" s="31"/>
      <c r="E21" s="115" t="s">
        <v>57</v>
      </c>
      <c r="F21" s="115"/>
      <c r="G21" s="115"/>
      <c r="H21" s="115"/>
      <c r="I21" s="115"/>
      <c r="J21" s="56">
        <v>8343277.16</v>
      </c>
      <c r="K21" s="31"/>
      <c r="L21" s="31"/>
      <c r="M21" s="117" t="s">
        <v>56</v>
      </c>
      <c r="N21" s="117"/>
      <c r="O21" s="31"/>
      <c r="P21" s="31"/>
      <c r="Q21" s="31"/>
      <c r="R21" s="12"/>
    </row>
    <row r="22" spans="2:17" ht="15" customHeight="1">
      <c r="B22" s="25"/>
      <c r="C22" s="25"/>
      <c r="D22" s="31"/>
      <c r="E22" s="116"/>
      <c r="F22" s="116"/>
      <c r="G22" s="116"/>
      <c r="H22" s="116"/>
      <c r="I22" s="116"/>
      <c r="J22" s="1" t="e">
        <f>J20-J21</f>
        <v>#REF!</v>
      </c>
      <c r="K22" s="31"/>
      <c r="L22" s="31"/>
      <c r="M22" s="118" t="s">
        <v>27</v>
      </c>
      <c r="N22" s="118"/>
      <c r="O22" s="31"/>
      <c r="P22" s="31"/>
      <c r="Q22" s="31"/>
    </row>
    <row r="23" spans="2:17" ht="31.5" customHeight="1">
      <c r="B23" s="25"/>
      <c r="C23" s="25"/>
      <c r="D23" s="31"/>
      <c r="E23" s="31"/>
      <c r="F23" s="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</row>
    <row r="24" spans="2:17" ht="21.75" customHeight="1">
      <c r="B24" s="25"/>
      <c r="C24" s="25"/>
      <c r="D24" s="31"/>
      <c r="E24" s="31"/>
      <c r="F24" s="1" t="s">
        <v>68</v>
      </c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</row>
    <row r="25" spans="2:17" ht="21.75" customHeight="1">
      <c r="B25" s="25"/>
      <c r="C25" s="25"/>
      <c r="D25" s="31"/>
      <c r="E25" s="31"/>
      <c r="F25" s="31" t="s">
        <v>69</v>
      </c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</row>
    <row r="26" spans="2:17" ht="21.75" customHeight="1">
      <c r="B26" s="25"/>
      <c r="C26" s="25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</row>
    <row r="27" spans="2:17" ht="21.75" customHeight="1">
      <c r="B27" s="25"/>
      <c r="C27" s="25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</row>
    <row r="28" spans="2:17" ht="21.75" customHeight="1">
      <c r="B28" s="25"/>
      <c r="C28" s="25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</row>
    <row r="29" spans="2:17" ht="21.75" customHeight="1">
      <c r="B29" s="25"/>
      <c r="C29" s="25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</row>
    <row r="30" spans="2:17" ht="21.75" customHeight="1">
      <c r="B30" s="25"/>
      <c r="C30" s="25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</row>
    <row r="31" spans="2:17" ht="21.75" customHeight="1">
      <c r="B31" s="25"/>
      <c r="C31" s="25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</row>
    <row r="32" spans="2:17" ht="21.75" customHeight="1">
      <c r="B32" s="9"/>
      <c r="C32" s="9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</row>
    <row r="33" spans="2:17" ht="21.75" customHeight="1">
      <c r="B33" s="9"/>
      <c r="C33" s="9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</row>
    <row r="34" spans="2:17" ht="21.75" customHeight="1">
      <c r="B34" s="9"/>
      <c r="C34" s="9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</row>
    <row r="35" spans="2:17" ht="12.75"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</row>
    <row r="36" spans="2:17" ht="12.75"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</row>
    <row r="37" spans="2:17" ht="12.75"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</row>
    <row r="38" spans="2:17" ht="12.75"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</row>
    <row r="39" spans="2:17" ht="12.75"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</row>
    <row r="40" spans="2:17" ht="12.75"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</row>
    <row r="41" spans="2:17" ht="12.75"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</row>
    <row r="42" spans="2:17" ht="12.75"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</row>
    <row r="43" spans="2:17" ht="12.75"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</row>
    <row r="44" spans="2:17" ht="12.75"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</row>
    <row r="45" spans="2:17" ht="12.75"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</row>
    <row r="46" spans="2:17" ht="12.75"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</row>
    <row r="47" spans="2:17" ht="12.75"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</row>
    <row r="48" spans="2:3" ht="12.75">
      <c r="B48" s="4"/>
      <c r="C48" s="4"/>
    </row>
    <row r="49" spans="2:3" ht="12.75">
      <c r="B49" s="4"/>
      <c r="C49" s="4"/>
    </row>
    <row r="50" spans="2:3" ht="12.75">
      <c r="B50" s="4"/>
      <c r="C50" s="4"/>
    </row>
    <row r="51" spans="2:3" ht="12.75">
      <c r="B51" s="4"/>
      <c r="C51" s="4"/>
    </row>
    <row r="52" spans="2:3" ht="12.75">
      <c r="B52" s="4"/>
      <c r="C52" s="4"/>
    </row>
  </sheetData>
  <sheetProtection/>
  <mergeCells count="14">
    <mergeCell ref="B8:J8"/>
    <mergeCell ref="H12:I12"/>
    <mergeCell ref="M21:N21"/>
    <mergeCell ref="M22:N22"/>
    <mergeCell ref="B16:C16"/>
    <mergeCell ref="B18:C19"/>
    <mergeCell ref="M12:N12"/>
    <mergeCell ref="B13:D13"/>
    <mergeCell ref="B12:D12"/>
    <mergeCell ref="B14:C14"/>
    <mergeCell ref="B15:C15"/>
    <mergeCell ref="E21:I21"/>
    <mergeCell ref="E22:I22"/>
    <mergeCell ref="B17:C17"/>
  </mergeCells>
  <printOptions horizontalCentered="1"/>
  <pageMargins left="0" right="0" top="0.1968503937007874" bottom="0" header="0.5118110236220472" footer="0.15748031496062992"/>
  <pageSetup horizontalDpi="360" verticalDpi="36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9"/>
  </sheetPr>
  <dimension ref="B1:T25"/>
  <sheetViews>
    <sheetView zoomScalePageLayoutView="0" workbookViewId="0" topLeftCell="A10">
      <selection activeCell="P23" sqref="P23"/>
    </sheetView>
  </sheetViews>
  <sheetFormatPr defaultColWidth="9.140625" defaultRowHeight="12.75"/>
  <cols>
    <col min="1" max="1" width="5.57421875" style="3" customWidth="1"/>
    <col min="2" max="2" width="43.57421875" style="3" customWidth="1"/>
    <col min="3" max="3" width="13.28125" style="3" customWidth="1"/>
    <col min="4" max="6" width="15.7109375" style="3" customWidth="1"/>
    <col min="7" max="8" width="9.7109375" style="3" customWidth="1"/>
    <col min="9" max="11" width="15.7109375" style="3" hidden="1" customWidth="1"/>
    <col min="12" max="13" width="0" style="3" hidden="1" customWidth="1"/>
    <col min="14" max="14" width="10.7109375" style="3" hidden="1" customWidth="1"/>
    <col min="15" max="15" width="10.57421875" style="3" hidden="1" customWidth="1"/>
    <col min="16" max="16" width="10.28125" style="3" customWidth="1"/>
    <col min="17" max="18" width="11.7109375" style="3" bestFit="1" customWidth="1"/>
    <col min="19" max="16384" width="9.140625" style="3" customWidth="1"/>
  </cols>
  <sheetData>
    <row r="1" ht="12.75">
      <c r="B1" s="4"/>
    </row>
    <row r="2" ht="12.75">
      <c r="B2" s="4" t="s">
        <v>4</v>
      </c>
    </row>
    <row r="3" spans="2:13" ht="12.75">
      <c r="B3" s="4" t="s">
        <v>50</v>
      </c>
      <c r="M3" s="17" t="s">
        <v>35</v>
      </c>
    </row>
    <row r="4" ht="12.75">
      <c r="B4" s="4"/>
    </row>
    <row r="5" ht="12.75">
      <c r="B5" s="4"/>
    </row>
    <row r="6" spans="2:20" ht="12.75" customHeight="1">
      <c r="B6" s="85" t="s">
        <v>80</v>
      </c>
      <c r="C6" s="85"/>
      <c r="D6" s="85"/>
      <c r="E6" s="85"/>
      <c r="F6" s="85"/>
      <c r="G6" s="85"/>
      <c r="H6" s="85"/>
      <c r="I6" s="85"/>
      <c r="J6" s="85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2:12" ht="15">
      <c r="B7" s="9"/>
      <c r="C7" s="9"/>
      <c r="D7" s="9"/>
      <c r="E7" s="9"/>
      <c r="F7" s="9"/>
      <c r="G7" s="9"/>
      <c r="H7" s="9"/>
      <c r="I7" s="9"/>
      <c r="J7" s="9"/>
      <c r="K7" s="9"/>
      <c r="L7" s="9"/>
    </row>
    <row r="8" spans="2:12" ht="22.5" customHeight="1">
      <c r="B8" s="9"/>
      <c r="C8" s="9"/>
      <c r="D8" s="9"/>
      <c r="E8" s="9"/>
      <c r="F8" s="9"/>
      <c r="G8" s="9"/>
      <c r="H8" s="9"/>
      <c r="I8" s="12" t="s">
        <v>9</v>
      </c>
      <c r="J8" s="12"/>
      <c r="K8" s="12" t="s">
        <v>9</v>
      </c>
      <c r="L8" s="9"/>
    </row>
    <row r="9" spans="2:12" ht="12.75">
      <c r="B9" s="31"/>
      <c r="C9" s="31"/>
      <c r="D9" s="31"/>
      <c r="E9" s="31"/>
      <c r="F9" s="31"/>
      <c r="G9" s="31"/>
      <c r="H9" s="31"/>
      <c r="I9" s="31"/>
      <c r="J9" s="14" t="s">
        <v>55</v>
      </c>
      <c r="K9" s="31"/>
      <c r="L9" s="31"/>
    </row>
    <row r="10" spans="2:13" ht="36.75" customHeight="1">
      <c r="B10" s="123" t="s">
        <v>3</v>
      </c>
      <c r="C10" s="90"/>
      <c r="D10" s="58" t="s">
        <v>73</v>
      </c>
      <c r="E10" s="60" t="s">
        <v>74</v>
      </c>
      <c r="F10" s="60" t="s">
        <v>75</v>
      </c>
      <c r="G10" s="80" t="s">
        <v>23</v>
      </c>
      <c r="H10" s="80"/>
      <c r="I10" s="8" t="s">
        <v>52</v>
      </c>
      <c r="J10" s="34" t="s">
        <v>53</v>
      </c>
      <c r="K10" s="34" t="s">
        <v>54</v>
      </c>
      <c r="L10" s="80" t="s">
        <v>23</v>
      </c>
      <c r="M10" s="80"/>
    </row>
    <row r="11" spans="2:15" ht="12.75">
      <c r="B11" s="86">
        <v>1</v>
      </c>
      <c r="C11" s="88"/>
      <c r="D11" s="57">
        <v>2</v>
      </c>
      <c r="E11" s="57">
        <v>3</v>
      </c>
      <c r="F11" s="57">
        <v>4</v>
      </c>
      <c r="G11" s="57" t="s">
        <v>65</v>
      </c>
      <c r="H11" s="57" t="s">
        <v>66</v>
      </c>
      <c r="I11" s="57">
        <v>2</v>
      </c>
      <c r="J11" s="16">
        <v>3</v>
      </c>
      <c r="K11" s="57">
        <v>4</v>
      </c>
      <c r="L11" s="57" t="s">
        <v>48</v>
      </c>
      <c r="M11" s="57" t="s">
        <v>49</v>
      </c>
      <c r="O11" s="37" t="s">
        <v>24</v>
      </c>
    </row>
    <row r="12" spans="2:18" ht="21.75" customHeight="1">
      <c r="B12" s="108" t="s">
        <v>20</v>
      </c>
      <c r="C12" s="22" t="s">
        <v>2</v>
      </c>
      <c r="D12" s="15">
        <f>6879670-6086500</f>
        <v>793170</v>
      </c>
      <c r="E12" s="15">
        <f>6915055-6206417</f>
        <v>708638</v>
      </c>
      <c r="F12" s="15">
        <f>7971033-7226877</f>
        <v>744156</v>
      </c>
      <c r="G12" s="19">
        <f>F12/D12*100</f>
        <v>93.82049245432883</v>
      </c>
      <c r="H12" s="19">
        <f>F12/E12*100</f>
        <v>105.01215006815892</v>
      </c>
      <c r="I12" s="38" t="e">
        <f>#REF!*1</f>
        <v>#REF!</v>
      </c>
      <c r="J12" s="38" t="e">
        <f>#REF!*1</f>
        <v>#REF!</v>
      </c>
      <c r="K12" s="38" t="e">
        <f>#REF!*1</f>
        <v>#REF!</v>
      </c>
      <c r="L12" s="21" t="e">
        <f>K12/I12*100</f>
        <v>#REF!</v>
      </c>
      <c r="M12" s="21" t="e">
        <f>K12/J12*100</f>
        <v>#REF!</v>
      </c>
      <c r="N12" s="5" t="e">
        <f>I12*1.3333333333</f>
        <v>#REF!</v>
      </c>
      <c r="O12" s="5">
        <v>2150044</v>
      </c>
      <c r="Q12" s="2"/>
      <c r="R12" s="2"/>
    </row>
    <row r="13" spans="2:18" ht="21.75" customHeight="1">
      <c r="B13" s="110"/>
      <c r="C13" s="22" t="s">
        <v>0</v>
      </c>
      <c r="D13" s="15">
        <f>SUM(D12)</f>
        <v>793170</v>
      </c>
      <c r="E13" s="15">
        <f>SUM(E12)</f>
        <v>708638</v>
      </c>
      <c r="F13" s="15">
        <f>7971033-7226877</f>
        <v>744156</v>
      </c>
      <c r="G13" s="19">
        <f>F13/D13*100</f>
        <v>93.82049245432883</v>
      </c>
      <c r="H13" s="19">
        <f>F13/E13*100</f>
        <v>105.01215006815892</v>
      </c>
      <c r="I13" s="27" t="e">
        <f>SUM(I12)</f>
        <v>#REF!</v>
      </c>
      <c r="J13" s="27" t="e">
        <f>SUM(J12)</f>
        <v>#REF!</v>
      </c>
      <c r="K13" s="27" t="e">
        <f>SUM(K12)</f>
        <v>#REF!</v>
      </c>
      <c r="L13" s="21" t="e">
        <f>K13/I13*100</f>
        <v>#REF!</v>
      </c>
      <c r="M13" s="21" t="e">
        <f>K13/J13*100</f>
        <v>#REF!</v>
      </c>
      <c r="N13" s="5" t="e">
        <f>I13*1.3333333333</f>
        <v>#REF!</v>
      </c>
      <c r="O13" s="5">
        <v>2150044</v>
      </c>
      <c r="Q13" s="2"/>
      <c r="R13" s="2"/>
    </row>
    <row r="14" spans="2:18" ht="21.75" customHeight="1">
      <c r="B14" s="108" t="s">
        <v>25</v>
      </c>
      <c r="C14" s="22" t="s">
        <v>2</v>
      </c>
      <c r="D14" s="15">
        <f>D12*1</f>
        <v>793170</v>
      </c>
      <c r="E14" s="15">
        <v>708638</v>
      </c>
      <c r="F14" s="15">
        <v>744156</v>
      </c>
      <c r="G14" s="19">
        <f>F14/D14*100</f>
        <v>93.82049245432883</v>
      </c>
      <c r="H14" s="19">
        <f>F14/E14*100</f>
        <v>105.01215006815892</v>
      </c>
      <c r="I14" s="6" t="e">
        <f>I12*1</f>
        <v>#REF!</v>
      </c>
      <c r="J14" s="6" t="e">
        <f>J12*1</f>
        <v>#REF!</v>
      </c>
      <c r="K14" s="6" t="e">
        <f>K12*1</f>
        <v>#REF!</v>
      </c>
      <c r="L14" s="21" t="e">
        <f>K14/I14*100</f>
        <v>#REF!</v>
      </c>
      <c r="M14" s="21" t="e">
        <f>K14/J14*100</f>
        <v>#REF!</v>
      </c>
      <c r="N14" s="5" t="e">
        <f>I14*1.3333333333</f>
        <v>#REF!</v>
      </c>
      <c r="O14" s="5">
        <v>2150044</v>
      </c>
      <c r="Q14" s="2"/>
      <c r="R14" s="2"/>
    </row>
    <row r="15" spans="2:18" ht="21.75" customHeight="1">
      <c r="B15" s="110"/>
      <c r="C15" s="22" t="s">
        <v>5</v>
      </c>
      <c r="D15" s="30">
        <f>SUM(D14)</f>
        <v>793170</v>
      </c>
      <c r="E15" s="30">
        <v>708638</v>
      </c>
      <c r="F15" s="30">
        <v>744156</v>
      </c>
      <c r="G15" s="19">
        <f>F15/D15*100</f>
        <v>93.82049245432883</v>
      </c>
      <c r="H15" s="19">
        <f>F15/E15*100</f>
        <v>105.01215006815892</v>
      </c>
      <c r="I15" s="6" t="e">
        <f>SUM(I14)</f>
        <v>#REF!</v>
      </c>
      <c r="J15" s="6" t="e">
        <f>SUM(J14)</f>
        <v>#REF!</v>
      </c>
      <c r="K15" s="6" t="e">
        <f>SUM(K14)</f>
        <v>#REF!</v>
      </c>
      <c r="L15" s="21" t="e">
        <f>K15/I15*100</f>
        <v>#REF!</v>
      </c>
      <c r="M15" s="21" t="e">
        <f>K15/J15*100</f>
        <v>#REF!</v>
      </c>
      <c r="N15" s="5" t="e">
        <f>I15*1.3333333333</f>
        <v>#REF!</v>
      </c>
      <c r="O15" s="5">
        <v>2150044</v>
      </c>
      <c r="Q15" s="2"/>
      <c r="R15" s="2"/>
    </row>
    <row r="16" spans="4:17" ht="12.75">
      <c r="D16" s="13"/>
      <c r="E16" s="13"/>
      <c r="F16" s="13"/>
      <c r="G16" s="42"/>
      <c r="H16" s="42"/>
      <c r="Q16" s="2"/>
    </row>
    <row r="17" spans="4:17" ht="12.75">
      <c r="D17" s="13"/>
      <c r="E17" s="13"/>
      <c r="F17" s="13"/>
      <c r="G17" s="42"/>
      <c r="H17" s="42"/>
      <c r="Q17" s="2"/>
    </row>
    <row r="18" spans="2:17" ht="22.5">
      <c r="B18" s="40" t="s">
        <v>22</v>
      </c>
      <c r="C18" s="41" t="s">
        <v>64</v>
      </c>
      <c r="D18" s="19">
        <v>23500</v>
      </c>
      <c r="E18" s="19">
        <v>23963</v>
      </c>
      <c r="F18" s="19">
        <v>27903</v>
      </c>
      <c r="G18" s="19">
        <f>F18/D18*100</f>
        <v>118.73617021276597</v>
      </c>
      <c r="H18" s="19">
        <f>F18/E18*100</f>
        <v>116.4420147727747</v>
      </c>
      <c r="I18" s="19" t="e">
        <f>#REF!*1</f>
        <v>#REF!</v>
      </c>
      <c r="J18" s="19" t="e">
        <f>#REF!*1</f>
        <v>#REF!</v>
      </c>
      <c r="K18" s="19" t="e">
        <f>#REF!*1</f>
        <v>#REF!</v>
      </c>
      <c r="L18" s="32" t="e">
        <f>K18/I18*100</f>
        <v>#REF!</v>
      </c>
      <c r="M18" s="32" t="e">
        <f>K18/J18*100</f>
        <v>#REF!</v>
      </c>
      <c r="Q18" s="2"/>
    </row>
    <row r="19" spans="4:17" ht="12.75">
      <c r="D19" s="28"/>
      <c r="E19" s="28"/>
      <c r="F19" s="28"/>
      <c r="G19" s="28"/>
      <c r="L19" s="39"/>
      <c r="Q19" s="2"/>
    </row>
    <row r="20" spans="6:17" ht="12.75">
      <c r="F20" s="59" t="s">
        <v>70</v>
      </c>
      <c r="I20" s="2" t="e">
        <f>I15*1.33333333</f>
        <v>#REF!</v>
      </c>
      <c r="L20" s="39"/>
      <c r="Q20" s="2"/>
    </row>
    <row r="21" spans="4:9" ht="12.75">
      <c r="D21" s="2"/>
      <c r="E21" s="2"/>
      <c r="F21" s="2"/>
      <c r="G21" s="2"/>
      <c r="I21" s="2">
        <v>2150044</v>
      </c>
    </row>
    <row r="22" spans="4:17" ht="12.75">
      <c r="D22" s="2"/>
      <c r="E22" s="2"/>
      <c r="I22" s="2" t="e">
        <f>I21-I20</f>
        <v>#REF!</v>
      </c>
      <c r="Q22" s="2"/>
    </row>
    <row r="23" spans="2:16" ht="12.75" customHeight="1">
      <c r="B23" s="7" t="s">
        <v>82</v>
      </c>
      <c r="D23" s="115" t="s">
        <v>57</v>
      </c>
      <c r="E23" s="115"/>
      <c r="F23" s="115"/>
      <c r="G23" s="115"/>
      <c r="H23" s="115"/>
      <c r="I23" s="24"/>
      <c r="L23" s="117" t="s">
        <v>56</v>
      </c>
      <c r="M23" s="117"/>
      <c r="P23" s="12"/>
    </row>
    <row r="24" spans="4:12" ht="12.75" customHeight="1">
      <c r="D24" s="116"/>
      <c r="E24" s="116"/>
      <c r="F24" s="116"/>
      <c r="G24" s="116"/>
      <c r="H24" s="116"/>
      <c r="I24" s="12"/>
      <c r="L24" s="7" t="s">
        <v>27</v>
      </c>
    </row>
    <row r="25" ht="12.75">
      <c r="B25" s="13"/>
    </row>
  </sheetData>
  <sheetProtection/>
  <mergeCells count="10">
    <mergeCell ref="D24:H24"/>
    <mergeCell ref="L23:M23"/>
    <mergeCell ref="B14:B15"/>
    <mergeCell ref="B10:C10"/>
    <mergeCell ref="B11:C11"/>
    <mergeCell ref="D23:H23"/>
    <mergeCell ref="B6:J6"/>
    <mergeCell ref="G10:H10"/>
    <mergeCell ref="L10:M10"/>
    <mergeCell ref="B12:B13"/>
  </mergeCells>
  <printOptions/>
  <pageMargins left="0.75" right="0.75" top="0.72" bottom="0.45" header="0.73" footer="0.15"/>
  <pageSetup horizontalDpi="300" verticalDpi="300" orientation="landscape" paperSize="9" r:id="rId2"/>
  <headerFooter alignWithMargins="0">
    <oddFooter>&amp;RITKF 813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 za transfuziju krvi Srbije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</dc:creator>
  <cp:keywords/>
  <dc:description/>
  <cp:lastModifiedBy>tanja1</cp:lastModifiedBy>
  <cp:lastPrinted>2018-02-21T07:06:53Z</cp:lastPrinted>
  <dcterms:created xsi:type="dcterms:W3CDTF">2004-12-03T10:50:53Z</dcterms:created>
  <dcterms:modified xsi:type="dcterms:W3CDTF">2018-04-11T11:06:30Z</dcterms:modified>
  <cp:category/>
  <cp:version/>
  <cp:contentType/>
  <cp:contentStatus/>
</cp:coreProperties>
</file>